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0" documentId="13_ncr:1_{8E23C973-DE76-4351-875A-DB5F0F1253A1}" xr6:coauthVersionLast="44" xr6:coauthVersionMax="44" xr10:uidLastSave="{00000000-0000-0000-0000-000000000000}"/>
  <workbookProtection workbookAlgorithmName="SHA-512" workbookHashValue="o3rYqX7gGP1psro254DK+aaRWgfFTofuDvpRVarfDyWl9DAVSHb9A/+SBMI2Tc1edWHvT+xlyjHFCHYcqZ8CVg==" workbookSaltValue="Ia4kgF15EKT6EBUNAkZ+Vg==" workbookSpinCount="100000" lockStructure="1"/>
  <bookViews>
    <workbookView xWindow="-120" yWindow="-120" windowWidth="29040" windowHeight="15840" firstSheet="2" activeTab="2" xr2:uid="{00000000-000D-0000-FFFF-FFFF00000000}"/>
  </bookViews>
  <sheets>
    <sheet name="Tabella" sheetId="1" state="hidden" r:id="rId1"/>
    <sheet name="Nomi" sheetId="4" state="hidden" r:id="rId2"/>
    <sheet name="Riassunto Ordine" sheetId="11" r:id="rId3"/>
    <sheet name="Cima 1" sheetId="25" r:id="rId4"/>
    <sheet name="Cima 2" sheetId="27" r:id="rId5"/>
    <sheet name="Cima 3" sheetId="28" r:id="rId6"/>
    <sheet name="Cima 4" sheetId="22" r:id="rId7"/>
    <sheet name="Cima 5" sheetId="29" r:id="rId8"/>
  </sheets>
  <definedNames>
    <definedName name="_xlnm._FilterDatabase" localSheetId="0" hidden="1">Tabella!$A$2:$P$93</definedName>
    <definedName name="D2Competition">Nomi!$E$5:$E$7</definedName>
    <definedName name="D2CompetitionBianco">Nomi!$K$5:$K$7</definedName>
    <definedName name="D2CompetitionBlu">Nomi!$K$5:$K$7</definedName>
    <definedName name="D2CompetitionImp">Nomi!$AD$5</definedName>
    <definedName name="D2CompetitionRosso">Nomi!$K$5:$K$7</definedName>
    <definedName name="D2Racing">Nomi!$J$5:$J$7</definedName>
    <definedName name="D2RacingBlu">Nomi!$S$5:$S$7</definedName>
    <definedName name="D2RacingGiallo">Nomi!$S$5:$S$7</definedName>
    <definedName name="D2RacingImp">Nomi!$AF$5:$AF$5</definedName>
    <definedName name="D2RacingRosso">Nomi!$V$5:$V$7</definedName>
    <definedName name="Doublebraid">Nomi!$F$5:$F$8</definedName>
    <definedName name="Doublebraid_marble">Nomi!$G$5:$G$7</definedName>
    <definedName name="Doublebraid_marbleBlu">Nomi!$N$5:$N$9</definedName>
    <definedName name="Doublebraid_marbleRosso">Nomi!$N$5:$N$9</definedName>
    <definedName name="Doublebraid_marbleVerde">Nomi!$N$5:$N$9</definedName>
    <definedName name="DoublebraidBianco">Nomi!$L$5:$L$10</definedName>
    <definedName name="DoublebraidBlu">Nomi!$L$5:$L$10</definedName>
    <definedName name="DoublebraidImp">Nomi!$AC$5</definedName>
    <definedName name="DoublebraidRosso">Nomi!$L$5:$L$10</definedName>
    <definedName name="DoublebraidVerde">Nomi!$M$5:$M$9</definedName>
    <definedName name="Excel">Nomi!$H$5:$H$7</definedName>
    <definedName name="ExcelD12">Nomi!$I$5:$I$8</definedName>
    <definedName name="ExcelD12Bianco">Nomi!$R$5:$R$7</definedName>
    <definedName name="ExcelD12Blu">Nomi!$Q$5:$Q$8</definedName>
    <definedName name="ExcelD12Imp">Nomi!$AE$5</definedName>
    <definedName name="ExcelD12Nero">Nomi!$P$5:$P$9</definedName>
    <definedName name="ExcelD12Rosso">Nomi!$P$5:$P$9</definedName>
    <definedName name="ExcelFusion">Nomi!$H$5:$H$7</definedName>
    <definedName name="ExcelFusionBlu">Nomi!$O$5:$O$7</definedName>
    <definedName name="ExcelFusionImp">Nomi!$AB$5</definedName>
    <definedName name="ExcelFusionNero">Nomi!$O$5:$O$7</definedName>
    <definedName name="ExcelFusionRosso">Nomi!$O$5:$O$7</definedName>
    <definedName name="Lunghezza">Nomi!$X$5:$X$199</definedName>
    <definedName name="Lunghezza_100">Nomi!$Y$5:$Y$99</definedName>
    <definedName name="Lunghezza_asola">Nomi!$W$5:$W$54</definedName>
    <definedName name="Modello">Nomi!$D$5:$D$10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29" l="1"/>
  <c r="D8" i="28"/>
  <c r="D8" i="27"/>
  <c r="C51" i="4" l="1"/>
  <c r="C44" i="4"/>
  <c r="C37" i="4"/>
  <c r="C30" i="4"/>
  <c r="C23" i="4"/>
  <c r="G51" i="4" l="1"/>
  <c r="E51" i="4"/>
  <c r="G44" i="4"/>
  <c r="E44" i="4"/>
  <c r="G37" i="4"/>
  <c r="E37" i="4"/>
  <c r="G30" i="4"/>
  <c r="E30" i="4"/>
  <c r="G23" i="4"/>
  <c r="E23" i="4"/>
  <c r="I53" i="4"/>
  <c r="H53" i="4"/>
  <c r="G53" i="4"/>
  <c r="I46" i="4"/>
  <c r="H46" i="4"/>
  <c r="J45" i="4" s="1"/>
  <c r="G46" i="4"/>
  <c r="I39" i="4"/>
  <c r="J38" i="4" s="1"/>
  <c r="H39" i="4"/>
  <c r="G39" i="4"/>
  <c r="I32" i="4"/>
  <c r="H32" i="4"/>
  <c r="J31" i="4" s="1"/>
  <c r="G32" i="4"/>
  <c r="I25" i="4"/>
  <c r="H25" i="4"/>
  <c r="G25" i="4"/>
  <c r="E53" i="4"/>
  <c r="E46" i="4"/>
  <c r="E39" i="4"/>
  <c r="E32" i="4"/>
  <c r="E25" i="4"/>
  <c r="J46" i="4" l="1"/>
  <c r="J24" i="4"/>
  <c r="J52" i="4"/>
  <c r="J53" i="4" s="1"/>
  <c r="J39" i="4"/>
  <c r="J32" i="4"/>
  <c r="J25" i="4" l="1"/>
  <c r="C9" i="11" l="1"/>
  <c r="G9" i="11"/>
  <c r="H51" i="4"/>
  <c r="I51" i="4"/>
  <c r="I50" i="4"/>
  <c r="H50" i="4"/>
  <c r="F50" i="4"/>
  <c r="B50" i="4"/>
  <c r="B51" i="4" s="1"/>
  <c r="A2" i="29"/>
  <c r="C7" i="11"/>
  <c r="C5" i="11"/>
  <c r="C6" i="11"/>
  <c r="H37" i="4"/>
  <c r="I37" i="4"/>
  <c r="I36" i="4"/>
  <c r="H36" i="4"/>
  <c r="F36" i="4"/>
  <c r="G7" i="11"/>
  <c r="B36" i="4"/>
  <c r="B37" i="4" s="1"/>
  <c r="A2" i="28"/>
  <c r="G6" i="11"/>
  <c r="H30" i="4"/>
  <c r="I30" i="4"/>
  <c r="I29" i="4"/>
  <c r="H29" i="4"/>
  <c r="F29" i="4"/>
  <c r="B29" i="4"/>
  <c r="B30" i="4" s="1"/>
  <c r="A2" i="27"/>
  <c r="G5" i="11"/>
  <c r="I23" i="4"/>
  <c r="H23" i="4"/>
  <c r="I22" i="4"/>
  <c r="H22" i="4"/>
  <c r="F22" i="4"/>
  <c r="B22" i="4"/>
  <c r="B23" i="4" s="1"/>
  <c r="A2" i="25"/>
  <c r="G8" i="11"/>
  <c r="C8" i="11"/>
  <c r="A2" i="22"/>
  <c r="O83" i="1"/>
  <c r="O82" i="1"/>
  <c r="O81" i="1"/>
  <c r="O79" i="1"/>
  <c r="O78" i="1"/>
  <c r="O77" i="1"/>
  <c r="O75" i="1"/>
  <c r="O74" i="1"/>
  <c r="O73" i="1"/>
  <c r="O71" i="1"/>
  <c r="O70" i="1"/>
  <c r="O69" i="1"/>
  <c r="C50" i="4" l="1"/>
  <c r="D50" i="4" s="1"/>
  <c r="B2" i="29"/>
  <c r="C36" i="4"/>
  <c r="D36" i="4" s="1"/>
  <c r="D39" i="4" s="1"/>
  <c r="I5" i="28" s="1"/>
  <c r="F7" i="11" s="1"/>
  <c r="C29" i="4"/>
  <c r="D29" i="4" s="1"/>
  <c r="B2" i="28"/>
  <c r="B2" i="27"/>
  <c r="C22" i="4"/>
  <c r="D22" i="4" s="1"/>
  <c r="B2" i="25"/>
  <c r="I44" i="4"/>
  <c r="H44" i="4"/>
  <c r="B2" i="22"/>
  <c r="C2" i="22" s="1"/>
  <c r="E50" i="4" l="1"/>
  <c r="B53" i="4"/>
  <c r="B8" i="29" s="1"/>
  <c r="H9" i="11" s="1"/>
  <c r="C2" i="29"/>
  <c r="D2" i="29" s="1"/>
  <c r="E36" i="4"/>
  <c r="B39" i="4"/>
  <c r="B8" i="28" s="1"/>
  <c r="H7" i="11" s="1"/>
  <c r="C2" i="28"/>
  <c r="D2" i="28" s="1"/>
  <c r="C2" i="27"/>
  <c r="D32" i="4"/>
  <c r="I5" i="27" s="1"/>
  <c r="F6" i="11" s="1"/>
  <c r="E29" i="4"/>
  <c r="B32" i="4"/>
  <c r="B8" i="27" s="1"/>
  <c r="H6" i="11" s="1"/>
  <c r="E22" i="4"/>
  <c r="B25" i="4"/>
  <c r="B8" i="25" s="1"/>
  <c r="H5" i="11" s="1"/>
  <c r="C2" i="25"/>
  <c r="D2" i="22"/>
  <c r="E2" i="22" s="1"/>
  <c r="O84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E2" i="29" l="1"/>
  <c r="E2" i="28"/>
  <c r="D2" i="27"/>
  <c r="D2" i="25"/>
  <c r="F2" i="22"/>
  <c r="G2" i="22" s="1"/>
  <c r="H2" i="22" s="1"/>
  <c r="F2" i="29" l="1"/>
  <c r="F2" i="28"/>
  <c r="G2" i="28" s="1"/>
  <c r="H2" i="28" s="1"/>
  <c r="E2" i="27"/>
  <c r="E2" i="25"/>
  <c r="F2" i="25" s="1"/>
  <c r="I43" i="4"/>
  <c r="O80" i="1"/>
  <c r="O76" i="1"/>
  <c r="O72" i="1"/>
  <c r="O86" i="1"/>
  <c r="O87" i="1"/>
  <c r="O88" i="1"/>
  <c r="O89" i="1"/>
  <c r="O90" i="1"/>
  <c r="O91" i="1"/>
  <c r="O92" i="1"/>
  <c r="O93" i="1"/>
  <c r="O85" i="1"/>
  <c r="P86" i="1"/>
  <c r="P87" i="1"/>
  <c r="P88" i="1"/>
  <c r="P89" i="1"/>
  <c r="P90" i="1"/>
  <c r="P91" i="1"/>
  <c r="P92" i="1"/>
  <c r="P93" i="1"/>
  <c r="P85" i="1"/>
  <c r="O22" i="1"/>
  <c r="O23" i="1"/>
  <c r="O28" i="1"/>
  <c r="D25" i="4" s="1"/>
  <c r="I5" i="25" s="1"/>
  <c r="O29" i="1"/>
  <c r="O24" i="1"/>
  <c r="O25" i="1"/>
  <c r="D53" i="4" s="1"/>
  <c r="I5" i="29" s="1"/>
  <c r="F9" i="11" s="1"/>
  <c r="O26" i="1"/>
  <c r="O27" i="1"/>
  <c r="O21" i="1"/>
  <c r="F5" i="11" l="1"/>
  <c r="D8" i="25"/>
  <c r="G2" i="29"/>
  <c r="H2" i="29" s="1"/>
  <c r="F2" i="27"/>
  <c r="G2" i="25"/>
  <c r="H2" i="25" s="1"/>
  <c r="G2" i="27" l="1"/>
  <c r="H2" i="27" s="1"/>
  <c r="F43" i="4"/>
  <c r="H43" i="4"/>
  <c r="C2" i="11" l="1"/>
  <c r="B43" i="4" l="1"/>
  <c r="B44" i="4" s="1"/>
  <c r="C43" i="4" l="1"/>
  <c r="D43" i="4" s="1"/>
  <c r="B46" i="4" l="1"/>
  <c r="B8" i="22" s="1"/>
  <c r="H8" i="11" s="1"/>
  <c r="D46" i="4"/>
  <c r="I5" i="22" s="1"/>
  <c r="D8" i="22" s="1"/>
  <c r="E43" i="4"/>
  <c r="F8" i="11" l="1"/>
  <c r="F10" i="11" l="1"/>
</calcChain>
</file>

<file path=xl/sharedStrings.xml><?xml version="1.0" encoding="utf-8"?>
<sst xmlns="http://schemas.openxmlformats.org/spreadsheetml/2006/main" count="1075" uniqueCount="536">
  <si>
    <t>Nr.</t>
  </si>
  <si>
    <t>Descrizione ricerca</t>
  </si>
  <si>
    <t>Descrizione</t>
  </si>
  <si>
    <t>Nr. articolo fornitore</t>
  </si>
  <si>
    <t>Tipo Prodotto</t>
  </si>
  <si>
    <t>Categoria</t>
  </si>
  <si>
    <t>Sz</t>
  </si>
  <si>
    <t>Colour</t>
  </si>
  <si>
    <t>High Performance</t>
  </si>
  <si>
    <t>Nero</t>
  </si>
  <si>
    <t>06.423.06BL</t>
  </si>
  <si>
    <t>0642306BL</t>
  </si>
  <si>
    <t>Cima Marlow Doublebraid marble color blu 6 mm</t>
  </si>
  <si>
    <t>KB3011</t>
  </si>
  <si>
    <t>Doublebraid</t>
  </si>
  <si>
    <t>Sport</t>
  </si>
  <si>
    <t>Blu</t>
  </si>
  <si>
    <t>06.423.06RO</t>
  </si>
  <si>
    <t>0642306RO</t>
  </si>
  <si>
    <t>Cima Marlow Doublebraid marble color rosso 6 mm</t>
  </si>
  <si>
    <t>KB3010</t>
  </si>
  <si>
    <t>Rosso</t>
  </si>
  <si>
    <t>06.423.06VE</t>
  </si>
  <si>
    <t>0642306VE</t>
  </si>
  <si>
    <t>Cima Marlow Doublebraid marble color verde 6 mm</t>
  </si>
  <si>
    <t>KB3012</t>
  </si>
  <si>
    <t>Verde</t>
  </si>
  <si>
    <t>06.423.08BL</t>
  </si>
  <si>
    <t>0642308BL</t>
  </si>
  <si>
    <t>Cima Marlow Marble blu 8 mm</t>
  </si>
  <si>
    <t>KB3023</t>
  </si>
  <si>
    <t>06.423.08RO</t>
  </si>
  <si>
    <t>0642308RO</t>
  </si>
  <si>
    <t>Cima Marlow Marble rossa 8 mm</t>
  </si>
  <si>
    <t>KB3021</t>
  </si>
  <si>
    <t>06.423.08VE</t>
  </si>
  <si>
    <t>0642308VE</t>
  </si>
  <si>
    <t>Cima Marlow Marble verde 8 mm</t>
  </si>
  <si>
    <t>KB3025</t>
  </si>
  <si>
    <t>06.423.10BL</t>
  </si>
  <si>
    <t>0642310BL</t>
  </si>
  <si>
    <t>Cima Marlow Marble blu 10 mm</t>
  </si>
  <si>
    <t>KB3043</t>
  </si>
  <si>
    <t>06.423.10RO</t>
  </si>
  <si>
    <t>0642310RO</t>
  </si>
  <si>
    <t>Cima Marlow Marble rossa 10 mm</t>
  </si>
  <si>
    <t>KB3041</t>
  </si>
  <si>
    <t>06.423.10VE</t>
  </si>
  <si>
    <t>0642310VE</t>
  </si>
  <si>
    <t>Cima Marlow Marble verde 10 mm</t>
  </si>
  <si>
    <t>KB3045</t>
  </si>
  <si>
    <t>06.423.12BL</t>
  </si>
  <si>
    <t>0642312BL</t>
  </si>
  <si>
    <t>Cima Marlow Marble blu 12 mm</t>
  </si>
  <si>
    <t>KB3063</t>
  </si>
  <si>
    <t>06.423.12RO</t>
  </si>
  <si>
    <t>0642312RO</t>
  </si>
  <si>
    <t>Cima Marlow Marble rossa 12 mm</t>
  </si>
  <si>
    <t>KB3061</t>
  </si>
  <si>
    <t>06.423.12VE</t>
  </si>
  <si>
    <t>0642312VE</t>
  </si>
  <si>
    <t>Cima Marlow Marble verde 12 mm</t>
  </si>
  <si>
    <t>KB3065</t>
  </si>
  <si>
    <t>06.423.14BL</t>
  </si>
  <si>
    <t>0642314BL</t>
  </si>
  <si>
    <t>Cima Marlow Marble blu 14 mm</t>
  </si>
  <si>
    <t>KB3082</t>
  </si>
  <si>
    <t>06.423.14RO</t>
  </si>
  <si>
    <t>0642314RO</t>
  </si>
  <si>
    <t>Cima Marlow Marble rossa 14 mm</t>
  </si>
  <si>
    <t>KB3080</t>
  </si>
  <si>
    <t>06.423.14VE</t>
  </si>
  <si>
    <t>0642314VE</t>
  </si>
  <si>
    <t>Cima Marlow Marble verde 14 mm</t>
  </si>
  <si>
    <t>KB3084</t>
  </si>
  <si>
    <t>0642406BL</t>
  </si>
  <si>
    <t>Treccia Marlow Excel Fusion 75 6 mm blu</t>
  </si>
  <si>
    <t>Excel Fusion</t>
  </si>
  <si>
    <t>0642406NE</t>
  </si>
  <si>
    <t>Treccia Marlow Excel Fusion 75 6 mm nera</t>
  </si>
  <si>
    <t>0642406RO</t>
  </si>
  <si>
    <t>Treccia Marlow Excel Fusion 75 6 mm rossa</t>
  </si>
  <si>
    <t>0642408BL</t>
  </si>
  <si>
    <t>Treccia Marlow Excel Fusion 75 8 mm blu</t>
  </si>
  <si>
    <t>0642408NE</t>
  </si>
  <si>
    <t>Treccia Marlow Excel Fusion 75 8 mm nera</t>
  </si>
  <si>
    <t>0642408RO</t>
  </si>
  <si>
    <t>Treccia Marlow Excel Fusion 75 8 mm rossa</t>
  </si>
  <si>
    <t>0642410BL</t>
  </si>
  <si>
    <t>Treccia Marlow Excel Fusion 75 10 mm blu</t>
  </si>
  <si>
    <t>0642410NE</t>
  </si>
  <si>
    <t>Treccia Marlow Excel Fusion 75 10 mm nera</t>
  </si>
  <si>
    <t>0642410RO</t>
  </si>
  <si>
    <t>Treccia Marlow Excel Fusion 75 10 mm rossa</t>
  </si>
  <si>
    <t>06.426.25BL</t>
  </si>
  <si>
    <t>0642625BL</t>
  </si>
  <si>
    <t>Treccia Marlow Excel D12 2,5 mm blu</t>
  </si>
  <si>
    <t>TY4126</t>
  </si>
  <si>
    <t>2,5</t>
  </si>
  <si>
    <t>06.426.25NE</t>
  </si>
  <si>
    <t>0642625NE</t>
  </si>
  <si>
    <t>Treccia Marlow Excel D12 2,5 mm nera</t>
  </si>
  <si>
    <t>TY4127</t>
  </si>
  <si>
    <t>06.426.25RO</t>
  </si>
  <si>
    <t>0642625RO</t>
  </si>
  <si>
    <t>Treccia Marlow Excel D12 2,5 mm rossa</t>
  </si>
  <si>
    <t>TY4125</t>
  </si>
  <si>
    <t>06.426.30BL</t>
  </si>
  <si>
    <t>0642630BL</t>
  </si>
  <si>
    <t>Treccia Marlow Excel D12 3 mm blu</t>
  </si>
  <si>
    <t>TY4131</t>
  </si>
  <si>
    <t>3</t>
  </si>
  <si>
    <t>0642630NE</t>
  </si>
  <si>
    <t>Treccia Marlow Excel D12 3 mm nera</t>
  </si>
  <si>
    <t>06.426.30RO</t>
  </si>
  <si>
    <t>0642630RO</t>
  </si>
  <si>
    <t>Treccia Marlow Excel D12 3 mm rossa</t>
  </si>
  <si>
    <t>TY4130</t>
  </si>
  <si>
    <t>06.426.40BI</t>
  </si>
  <si>
    <t>0642640BI</t>
  </si>
  <si>
    <t>Treccia Marlow Excel D12 4 mm bianca</t>
  </si>
  <si>
    <t>TY0029</t>
  </si>
  <si>
    <t>4</t>
  </si>
  <si>
    <t>Bianco</t>
  </si>
  <si>
    <t>06.426.40BL</t>
  </si>
  <si>
    <t>0642640BL</t>
  </si>
  <si>
    <t>Treccia Marlow Excel D12 4 mm blu</t>
  </si>
  <si>
    <t>TY4136</t>
  </si>
  <si>
    <t>0642640NE</t>
  </si>
  <si>
    <t>Treccia Marlow Excel D12 4 mm nera</t>
  </si>
  <si>
    <t>06.426.40RO</t>
  </si>
  <si>
    <t>0642640RO</t>
  </si>
  <si>
    <t>Treccia Marlow Excel D12 4 mm rossa</t>
  </si>
  <si>
    <t>TY4135</t>
  </si>
  <si>
    <t>06.426.50BI</t>
  </si>
  <si>
    <t>0642650BI</t>
  </si>
  <si>
    <t>Treccia Marlow Excel D12 5 mm bianca</t>
  </si>
  <si>
    <t>TY0034</t>
  </si>
  <si>
    <t>5</t>
  </si>
  <si>
    <t>06.426.50BL</t>
  </si>
  <si>
    <t>0642650BL</t>
  </si>
  <si>
    <t>Treccia Marlow Excel D12 5 mm blu</t>
  </si>
  <si>
    <t>TY4141</t>
  </si>
  <si>
    <t>0642650NE</t>
  </si>
  <si>
    <t>Treccia Marlow Excel D12 5 mm nera</t>
  </si>
  <si>
    <t>06.426.50RO</t>
  </si>
  <si>
    <t>0642650RO</t>
  </si>
  <si>
    <t>Treccia Marlow Excel D12 5 mm rossa</t>
  </si>
  <si>
    <t>TY4140</t>
  </si>
  <si>
    <t>06.426.60BI</t>
  </si>
  <si>
    <t>0642660BI</t>
  </si>
  <si>
    <t>Treccia Marlow Excel D12 6 mm bianca</t>
  </si>
  <si>
    <t>TY0039</t>
  </si>
  <si>
    <t>6</t>
  </si>
  <si>
    <t>06.426.60NE</t>
  </si>
  <si>
    <t>0642660NE</t>
  </si>
  <si>
    <t>Treccia Marlow Excel D12 6 mm nera</t>
  </si>
  <si>
    <t>TY4147</t>
  </si>
  <si>
    <t>06.426.60RO</t>
  </si>
  <si>
    <t>0642660RO</t>
  </si>
  <si>
    <t>Treccia Marlow Excel D12 6 mm rossa</t>
  </si>
  <si>
    <t>TY4145</t>
  </si>
  <si>
    <t>06.428.06BI</t>
  </si>
  <si>
    <t>0642806BI</t>
  </si>
  <si>
    <t>Cima Marlow Doublebraid con segnalino bianco 6 mm</t>
  </si>
  <si>
    <t>KB2001</t>
  </si>
  <si>
    <t>Crociera</t>
  </si>
  <si>
    <t>06.428.06BL</t>
  </si>
  <si>
    <t>0642806BL</t>
  </si>
  <si>
    <t>Cima Marlow Doublebraid con segnalino blu 6 mm</t>
  </si>
  <si>
    <t>KB2005</t>
  </si>
  <si>
    <t>06.428.06RO</t>
  </si>
  <si>
    <t>0642806RO</t>
  </si>
  <si>
    <t>Cima Marlow Doublebraid con segnalino rosso 6 mm</t>
  </si>
  <si>
    <t>KB2003</t>
  </si>
  <si>
    <t>06.428.06VE</t>
  </si>
  <si>
    <t>0642806VE</t>
  </si>
  <si>
    <t>Cima Marlow Doublebraid con segnalino verde 6 mm</t>
  </si>
  <si>
    <t>KB2007</t>
  </si>
  <si>
    <t>06.428.08BI</t>
  </si>
  <si>
    <t>0642808BI</t>
  </si>
  <si>
    <t>Cima Marlow Doublebraid 8 mm bianca</t>
  </si>
  <si>
    <t>KB2011</t>
  </si>
  <si>
    <t>06.428.08BL</t>
  </si>
  <si>
    <t>0642808BL</t>
  </si>
  <si>
    <t>Cima Marlow Doublebraid 8 mm blu</t>
  </si>
  <si>
    <t>KB2015</t>
  </si>
  <si>
    <t>06.428.08RO</t>
  </si>
  <si>
    <t>0642808RO</t>
  </si>
  <si>
    <t>Cima Marlow Doublebraid 8 mm rossa</t>
  </si>
  <si>
    <t>KB2013</t>
  </si>
  <si>
    <t>06.428.08VE</t>
  </si>
  <si>
    <t>0642808VE</t>
  </si>
  <si>
    <t>Cima Marlow Doublebraid 8 mm verde</t>
  </si>
  <si>
    <t>KB2017</t>
  </si>
  <si>
    <t>06.428.10BI</t>
  </si>
  <si>
    <t>0642810BI</t>
  </si>
  <si>
    <t>Cima Marlow Doublebraid 10 mm bianca</t>
  </si>
  <si>
    <t>KB2021</t>
  </si>
  <si>
    <t>06.428.10BL</t>
  </si>
  <si>
    <t>0642810BL</t>
  </si>
  <si>
    <t>Cima Marlow Doublebraid 10 mm blu</t>
  </si>
  <si>
    <t>KB2025</t>
  </si>
  <si>
    <t>06.428.10RO</t>
  </si>
  <si>
    <t>0642810RO</t>
  </si>
  <si>
    <t>Cima Marlow Doublebraid 10 mm rossa</t>
  </si>
  <si>
    <t>KB2023</t>
  </si>
  <si>
    <t>06.428.10VE</t>
  </si>
  <si>
    <t>0642810VE</t>
  </si>
  <si>
    <t>Cima Marlow Doublebraid 10 mm verde</t>
  </si>
  <si>
    <t>KB2027</t>
  </si>
  <si>
    <t>06.428.12BI</t>
  </si>
  <si>
    <t>0642812BI</t>
  </si>
  <si>
    <t>Cima Marlow Doublebraid 12 mm bianca</t>
  </si>
  <si>
    <t>KB2031</t>
  </si>
  <si>
    <t>06.428.12BL</t>
  </si>
  <si>
    <t>0642812BL</t>
  </si>
  <si>
    <t>Cima Marlow Doublebraid 12 mm blu</t>
  </si>
  <si>
    <t>KB2035</t>
  </si>
  <si>
    <t>06.428.12RO</t>
  </si>
  <si>
    <t>0642812RO</t>
  </si>
  <si>
    <t>Cima Marlow Doublebraid 12 mm rossa</t>
  </si>
  <si>
    <t>KB2033</t>
  </si>
  <si>
    <t>06.428.12VE</t>
  </si>
  <si>
    <t>0642812VE</t>
  </si>
  <si>
    <t>Cima Marlow Doublebraid 12 mm verde</t>
  </si>
  <si>
    <t>KB2037</t>
  </si>
  <si>
    <t>06.428.14BI</t>
  </si>
  <si>
    <t>0642814BI</t>
  </si>
  <si>
    <t>Cima Marlow Doublebraid 14 mm bianco</t>
  </si>
  <si>
    <t>KB2040</t>
  </si>
  <si>
    <t>06.428.14BL</t>
  </si>
  <si>
    <t>0642814BL</t>
  </si>
  <si>
    <t>Cima Marlow Doublebraid 14 mm blu</t>
  </si>
  <si>
    <t>KB2044</t>
  </si>
  <si>
    <t>06.428.14RO</t>
  </si>
  <si>
    <t>0642814RO</t>
  </si>
  <si>
    <t>Cima Marlow Doublebraid 14 mm rossa</t>
  </si>
  <si>
    <t>KB2042</t>
  </si>
  <si>
    <t>06.428.14VE</t>
  </si>
  <si>
    <t>0642814VE</t>
  </si>
  <si>
    <t>KB2046</t>
  </si>
  <si>
    <t>06.428.16BI</t>
  </si>
  <si>
    <t>0642816BI</t>
  </si>
  <si>
    <t>Cima Marlow Doublebraid 16 mm bianca</t>
  </si>
  <si>
    <t>KB2050</t>
  </si>
  <si>
    <t>06.428.16BL</t>
  </si>
  <si>
    <t>0642816BL</t>
  </si>
  <si>
    <t>Cima Marlow Doublebraid 16 mm blu</t>
  </si>
  <si>
    <t>KB2054</t>
  </si>
  <si>
    <t>06.428.16RO</t>
  </si>
  <si>
    <t>0642816RO</t>
  </si>
  <si>
    <t>Cima Marlow Doublebraid 16 mm rossa</t>
  </si>
  <si>
    <t>KB2052</t>
  </si>
  <si>
    <t>0642908BL</t>
  </si>
  <si>
    <t>Treccia Marlow D2 Racing 8 mm blu</t>
  </si>
  <si>
    <t>D2 Racing</t>
  </si>
  <si>
    <t>0642908LI</t>
  </si>
  <si>
    <t>Treccia Marlow D2 Racing 8 mm lime</t>
  </si>
  <si>
    <t>0642908RO</t>
  </si>
  <si>
    <t>Treccia Marlow D2 Racing 8 mm rossa</t>
  </si>
  <si>
    <t>0642908VE</t>
  </si>
  <si>
    <t>Treccia Marlow D2 Racing 8 mm verde</t>
  </si>
  <si>
    <t>0642910BL</t>
  </si>
  <si>
    <t>Treccia Marlow D2 Racing 10 mm blu</t>
  </si>
  <si>
    <t>0642910RO</t>
  </si>
  <si>
    <t>Treccia Marlow D2 Racing 10 mm rossa</t>
  </si>
  <si>
    <t>0642912BL</t>
  </si>
  <si>
    <t>Treccia Marlow D2 Racing 12 mm blu</t>
  </si>
  <si>
    <t>0642912RO</t>
  </si>
  <si>
    <t>Treccia Marlow D2 Racing 12 mm rossa</t>
  </si>
  <si>
    <t>0643008BN</t>
  </si>
  <si>
    <t>Marlow D2 Classic 8 mm navy</t>
  </si>
  <si>
    <t>06.464.08GR</t>
  </si>
  <si>
    <t>Marlow D2 CLUB 8mm bianca e grigia</t>
  </si>
  <si>
    <t>DF0008</t>
  </si>
  <si>
    <t>D2 Club</t>
  </si>
  <si>
    <t>Grigio</t>
  </si>
  <si>
    <t>06.464.08RO</t>
  </si>
  <si>
    <t>Marlow D2 CLUB 8mm bianca e rossa</t>
  </si>
  <si>
    <t>DF0009</t>
  </si>
  <si>
    <t>06.464.08BL</t>
  </si>
  <si>
    <t>Marlow D2 CLUB 8mm bianca e blu</t>
  </si>
  <si>
    <t>DF0010</t>
  </si>
  <si>
    <t>06.464.10GR</t>
  </si>
  <si>
    <t>Marlow D2 CLUB 10mm bianca e grigia</t>
  </si>
  <si>
    <t>DF0024</t>
  </si>
  <si>
    <t>06.464.10RO</t>
  </si>
  <si>
    <t>Marlow D2 CLUB 10mm bianca e rossa</t>
  </si>
  <si>
    <t>DF0025</t>
  </si>
  <si>
    <t>06.464.10BL</t>
  </si>
  <si>
    <t>Marlow D2 CLUB 10mm bianca e blu</t>
  </si>
  <si>
    <t>DF0026</t>
  </si>
  <si>
    <t>06.464.12GR</t>
  </si>
  <si>
    <t>Marlow D2 CLUB 12mm bianca e grigia</t>
  </si>
  <si>
    <t>DF0040</t>
  </si>
  <si>
    <t>06.464.12RO</t>
  </si>
  <si>
    <t>Marlow D2 CLUB 12mm bianca e rossa</t>
  </si>
  <si>
    <t>DF0041</t>
  </si>
  <si>
    <t>06.464.12BL</t>
  </si>
  <si>
    <t>Marlow D2 CLUB 12mm bianca e blu</t>
  </si>
  <si>
    <t>DF0042</t>
  </si>
  <si>
    <t>Bobina</t>
  </si>
  <si>
    <t>Lunghezza</t>
  </si>
  <si>
    <t>Diametro</t>
  </si>
  <si>
    <t>Colore</t>
  </si>
  <si>
    <t>Doublebraid_marble</t>
  </si>
  <si>
    <t>Concatena</t>
  </si>
  <si>
    <t>D2Racing</t>
  </si>
  <si>
    <t>Doublebraid - Marble Colour</t>
  </si>
  <si>
    <t>Excel D12</t>
  </si>
  <si>
    <t>ExcelD12</t>
  </si>
  <si>
    <t>ExcelFusion</t>
  </si>
  <si>
    <t>Excel D12 Rosso</t>
  </si>
  <si>
    <t>Excel D12 Nero</t>
  </si>
  <si>
    <t>Excel D12 Blu</t>
  </si>
  <si>
    <t>Excel D12 Bianco</t>
  </si>
  <si>
    <t>Excel Fusion Blu</t>
  </si>
  <si>
    <t>Excel Fusion Nero</t>
  </si>
  <si>
    <t>Excel Fusion Rosso</t>
  </si>
  <si>
    <t>D2 Racing Blu</t>
  </si>
  <si>
    <t>D2 Racing Rosso</t>
  </si>
  <si>
    <t>Doublebraid Bianco</t>
  </si>
  <si>
    <t>Doublebraid Blu</t>
  </si>
  <si>
    <t>Doublebraid Rosso</t>
  </si>
  <si>
    <t>Doublebraid Verde</t>
  </si>
  <si>
    <t>Doublebraid - Marble Colour Blu</t>
  </si>
  <si>
    <t>Doublebraid - Marble Colour Rosso</t>
  </si>
  <si>
    <t>Doublebraid - Marble Colour Verde</t>
  </si>
  <si>
    <t>0646408GR</t>
  </si>
  <si>
    <t>0646408RO</t>
  </si>
  <si>
    <t>0646408BL</t>
  </si>
  <si>
    <t>0646410GR</t>
  </si>
  <si>
    <t>0646410RO</t>
  </si>
  <si>
    <t>0646410BL</t>
  </si>
  <si>
    <t>0646412GR</t>
  </si>
  <si>
    <t>0646412RO</t>
  </si>
  <si>
    <t>0646412BL</t>
  </si>
  <si>
    <t>L-Rosso</t>
  </si>
  <si>
    <t>L-Rosso al Metro</t>
  </si>
  <si>
    <t>FORMULE PER PAGINA "TEMPLATE"</t>
  </si>
  <si>
    <t>Note:</t>
  </si>
  <si>
    <t>Calcolo prezzo al metro</t>
  </si>
  <si>
    <t>Numero di cime:</t>
  </si>
  <si>
    <t>Cima 1:</t>
  </si>
  <si>
    <t>Cima 2:</t>
  </si>
  <si>
    <t>Cima 3:</t>
  </si>
  <si>
    <t>Cima 4:</t>
  </si>
  <si>
    <t>Cima 5:</t>
  </si>
  <si>
    <t>Formattazione nomi - Template 1</t>
  </si>
  <si>
    <t>Formattazione nomi - Template 2</t>
  </si>
  <si>
    <t>Formattazione nomi - Template 3</t>
  </si>
  <si>
    <t>Formattazione nomi - Template 4</t>
  </si>
  <si>
    <t>Formattazione nomi - Template 5</t>
  </si>
  <si>
    <t>TOTALE</t>
  </si>
  <si>
    <t>Quantità:</t>
  </si>
  <si>
    <t>Quantità</t>
  </si>
  <si>
    <t>DoublebraidBianco6</t>
  </si>
  <si>
    <t>DoublebraidBlu6</t>
  </si>
  <si>
    <t>DoublebraidRosso6</t>
  </si>
  <si>
    <t>DoublebraidVerde6</t>
  </si>
  <si>
    <t>DoublebraidBianco8</t>
  </si>
  <si>
    <t>DoublebraidBlu8</t>
  </si>
  <si>
    <t>DoublebraidRosso8</t>
  </si>
  <si>
    <t>DoublebraidVerde8</t>
  </si>
  <si>
    <t>DoublebraidBianco10</t>
  </si>
  <si>
    <t>DoublebraidBlu10</t>
  </si>
  <si>
    <t>DoublebraidRosso10</t>
  </si>
  <si>
    <t>DoublebraidVerde10</t>
  </si>
  <si>
    <t>DoublebraidBianco12</t>
  </si>
  <si>
    <t>DoublebraidBlu12</t>
  </si>
  <si>
    <t>DoublebraidRosso12</t>
  </si>
  <si>
    <t>DoublebraidVerde12</t>
  </si>
  <si>
    <t>DoublebraidBianco14</t>
  </si>
  <si>
    <t>DoublebraidBlu14</t>
  </si>
  <si>
    <t>DoublebraidRosso14</t>
  </si>
  <si>
    <t>DoublebraidVerde14</t>
  </si>
  <si>
    <t>DoublebraidBianco16</t>
  </si>
  <si>
    <t>DoublebraidBlu16</t>
  </si>
  <si>
    <t>DoublebraidRosso16</t>
  </si>
  <si>
    <t>D2ClubGrigio8</t>
  </si>
  <si>
    <t>D2ClubRosso8</t>
  </si>
  <si>
    <t>D2ClubBlu8</t>
  </si>
  <si>
    <t>D2ClubGrigio10</t>
  </si>
  <si>
    <t>D2ClubRosso10</t>
  </si>
  <si>
    <t>D2ClubBlu10</t>
  </si>
  <si>
    <t>D2ClubGrigio12</t>
  </si>
  <si>
    <t>D2ClubRosso12</t>
  </si>
  <si>
    <t>D2ClubBlu12</t>
  </si>
  <si>
    <t>D2RacingBlu8</t>
  </si>
  <si>
    <t>D2RacingRosso8</t>
  </si>
  <si>
    <t>D2RacingBlu10</t>
  </si>
  <si>
    <t>D2RacingRosso10</t>
  </si>
  <si>
    <t>D2RacingBlu12</t>
  </si>
  <si>
    <t>D2RacingRosso12</t>
  </si>
  <si>
    <t>ExcelD12Blu2,5</t>
  </si>
  <si>
    <t>ExcelD12Nero2,5</t>
  </si>
  <si>
    <t>ExcelD12Rosso2,5</t>
  </si>
  <si>
    <t>ExcelD12Blu3</t>
  </si>
  <si>
    <t>ExcelD12Nero3</t>
  </si>
  <si>
    <t>ExcelD12Rosso3</t>
  </si>
  <si>
    <t>ExcelD12Bianco4</t>
  </si>
  <si>
    <t>ExcelD12Blu4</t>
  </si>
  <si>
    <t>ExcelD12Nero4</t>
  </si>
  <si>
    <t>ExcelD12Rosso4</t>
  </si>
  <si>
    <t>ExcelD12Bianco5</t>
  </si>
  <si>
    <t>ExcelD12Blu5</t>
  </si>
  <si>
    <t>ExcelD12Nero5</t>
  </si>
  <si>
    <t>ExcelD12Rosso5</t>
  </si>
  <si>
    <t>ExcelD12Bianco6</t>
  </si>
  <si>
    <t>ExcelD12Nero6</t>
  </si>
  <si>
    <t>ExcelD12Rosso6</t>
  </si>
  <si>
    <t>ExcelFusionBlu6</t>
  </si>
  <si>
    <t>ExcelFusionNero6</t>
  </si>
  <si>
    <t>ExcelFusionRosso6</t>
  </si>
  <si>
    <t>ExcelFusionBlu8</t>
  </si>
  <si>
    <t>ExcelFusionNero8</t>
  </si>
  <si>
    <t>ExcelFusionRosso8</t>
  </si>
  <si>
    <t>ExcelFusionBlu10</t>
  </si>
  <si>
    <t>ExcelFusionNero10</t>
  </si>
  <si>
    <t>ExcelFusionRosso10</t>
  </si>
  <si>
    <t>Doublebraid_marbleBlu14</t>
  </si>
  <si>
    <t>Doublebraid_marbleRosso14</t>
  </si>
  <si>
    <t>Doublebraid_marbleVerde14</t>
  </si>
  <si>
    <t>PER LUNGHEZZA</t>
  </si>
  <si>
    <t>Lunghezza_100</t>
  </si>
  <si>
    <t>D2RacingBlu Navy</t>
  </si>
  <si>
    <t>D2RacingBluNavy</t>
  </si>
  <si>
    <t>Doublebraid_marbleBlu6</t>
  </si>
  <si>
    <t>Doublebraid_marbleRosso6</t>
  </si>
  <si>
    <t>Doublebraid_marbleVerde6</t>
  </si>
  <si>
    <t>Doublebraid_marbleBlu8</t>
  </si>
  <si>
    <t>Doublebraid_marbleRosso8</t>
  </si>
  <si>
    <t>Doublebraid_marbleVerde8</t>
  </si>
  <si>
    <t>Doublebraid_marbleBlu10</t>
  </si>
  <si>
    <t>Doublebraid_marbleRosso10</t>
  </si>
  <si>
    <t>Doublebraid_marbleVerde10</t>
  </si>
  <si>
    <t>Doublebraid_marbleBlu12</t>
  </si>
  <si>
    <t>Doublebraid_marbleRosso12</t>
  </si>
  <si>
    <t>Doublebraid_marbleVerde12</t>
  </si>
  <si>
    <t>Quantità min</t>
  </si>
  <si>
    <t>alessandro.tedesco@osculati.it</t>
  </si>
  <si>
    <t>Codice</t>
  </si>
  <si>
    <t>D2 Competition</t>
  </si>
  <si>
    <t>D2Competition</t>
  </si>
  <si>
    <t>D2 Competition Blu</t>
  </si>
  <si>
    <t>D2 Competition Rosso</t>
  </si>
  <si>
    <t>Costo impiombatura coda</t>
  </si>
  <si>
    <t>Costo finitura filo cerato</t>
  </si>
  <si>
    <t>Impiombatura semplice su secondo capo</t>
  </si>
  <si>
    <t>Finitura con filo cerato</t>
  </si>
  <si>
    <t>Si</t>
  </si>
  <si>
    <t>Si o no</t>
  </si>
  <si>
    <t>No</t>
  </si>
  <si>
    <t>Valore</t>
  </si>
  <si>
    <t>Diametro
mm</t>
  </si>
  <si>
    <t>D2 Competition Bianco</t>
  </si>
  <si>
    <t>06.433.08BI</t>
  </si>
  <si>
    <t>06.433.08BL</t>
  </si>
  <si>
    <t>06.433.08RO</t>
  </si>
  <si>
    <t>06.433.10BI</t>
  </si>
  <si>
    <t>06.433.10BL</t>
  </si>
  <si>
    <t>06.433.10RO</t>
  </si>
  <si>
    <t>06.433.12BI</t>
  </si>
  <si>
    <t>06.433.12BL</t>
  </si>
  <si>
    <t>06.433.12RO</t>
  </si>
  <si>
    <t>Modello</t>
  </si>
  <si>
    <t>Calzata</t>
  </si>
  <si>
    <t>Scalzata</t>
  </si>
  <si>
    <t>Lunghezza cima
m</t>
  </si>
  <si>
    <t>Tipologia impiombatura</t>
  </si>
  <si>
    <t>ExcelFusionImp</t>
  </si>
  <si>
    <t>DoublebraidImp</t>
  </si>
  <si>
    <t>D2CompImp</t>
  </si>
  <si>
    <t>ExcelD12Imp</t>
  </si>
  <si>
    <t>D2RacingImp</t>
  </si>
  <si>
    <t>D2CompetitionBianco8</t>
  </si>
  <si>
    <t>D2CompetitionBlu8</t>
  </si>
  <si>
    <t>D2CompetitionRosso8</t>
  </si>
  <si>
    <t>D2CompetitionBianco10</t>
  </si>
  <si>
    <t>D2CompetitionBlu10</t>
  </si>
  <si>
    <t>D2CompetitionRosso10</t>
  </si>
  <si>
    <t>D2CompetitionBianco12</t>
  </si>
  <si>
    <t>D2CompetitionBlu12</t>
  </si>
  <si>
    <t>D2CompetitionRosso12</t>
  </si>
  <si>
    <t>Giallo</t>
  </si>
  <si>
    <t>D2 Racing Giallo</t>
  </si>
  <si>
    <t>06.419.08GI</t>
  </si>
  <si>
    <t>06.419.10GI</t>
  </si>
  <si>
    <t>06.419.12GI</t>
  </si>
  <si>
    <t>10</t>
  </si>
  <si>
    <t>12</t>
  </si>
  <si>
    <t>D2RacingGiallo8</t>
  </si>
  <si>
    <t>D2RacingGiallo10</t>
  </si>
  <si>
    <t>D2RacingGiallo12</t>
  </si>
  <si>
    <t>06.419.08BL</t>
  </si>
  <si>
    <t>06.419.10BL</t>
  </si>
  <si>
    <t>06.419.12BL</t>
  </si>
  <si>
    <t>06.419.08RO</t>
  </si>
  <si>
    <t>06.419.10RO</t>
  </si>
  <si>
    <t>06.419.12RO</t>
  </si>
  <si>
    <t>06.414.06BL</t>
  </si>
  <si>
    <t>06.414.08BL</t>
  </si>
  <si>
    <t>06.414.10BL</t>
  </si>
  <si>
    <t>06.414.06NE</t>
  </si>
  <si>
    <t>06.414.08NE</t>
  </si>
  <si>
    <t>06.414.10NE</t>
  </si>
  <si>
    <t>06.414.06RO</t>
  </si>
  <si>
    <t>06.414.08RO</t>
  </si>
  <si>
    <t>06.414.10RO</t>
  </si>
  <si>
    <t>06.416.04NE</t>
  </si>
  <si>
    <t>06.416.03NE</t>
  </si>
  <si>
    <t>06.416.05NE</t>
  </si>
  <si>
    <t>A TAGLIO</t>
  </si>
  <si>
    <t>Costo impiombatura L-C</t>
  </si>
  <si>
    <t>L'ordine è quasi pronto!</t>
  </si>
  <si>
    <t>Salva il file ed invialo al seguente indirizzo email:</t>
  </si>
  <si>
    <t>Lunghezza asola</t>
  </si>
  <si>
    <t>Al privato</t>
  </si>
  <si>
    <t>Prezzo al Pubblico</t>
  </si>
  <si>
    <t>IVA</t>
  </si>
  <si>
    <t>Lunghezza asola
cm</t>
  </si>
  <si>
    <t>con IVA</t>
  </si>
  <si>
    <t>senza IVA</t>
  </si>
  <si>
    <t>Codice articolo:</t>
  </si>
  <si>
    <t>Codice Cima</t>
  </si>
  <si>
    <t>Codice Parlante</t>
  </si>
  <si>
    <t>Calzata/Scalzata</t>
  </si>
  <si>
    <t>Filo Cerato</t>
  </si>
  <si>
    <t>Imp Coda</t>
  </si>
  <si>
    <t>A</t>
  </si>
  <si>
    <t>B</t>
  </si>
  <si>
    <t>C</t>
  </si>
  <si>
    <t>D</t>
  </si>
  <si>
    <t>Codice Parlante:</t>
  </si>
  <si>
    <t>L-Rosso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</si>
</sst>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44" fontId="0" fillId="0" borderId="11" xfId="1" applyNumberFormat="1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44" fontId="0" fillId="0" borderId="2" xfId="1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2" fontId="0" fillId="0" borderId="0" xfId="0" applyNumberFormat="1" applyAlignment="1" applyProtection="1">
      <alignment horizontal="center"/>
      <protection hidden="1"/>
    </xf>
    <xf numFmtId="164" fontId="0" fillId="0" borderId="0" xfId="1" applyFont="1" applyProtection="1">
      <protection hidden="1"/>
    </xf>
    <xf numFmtId="49" fontId="3" fillId="0" borderId="1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2" fontId="3" fillId="0" borderId="1" xfId="0" applyNumberFormat="1" applyFont="1" applyBorder="1" applyAlignment="1" applyProtection="1">
      <alignment horizontal="center" vertical="top" wrapText="1"/>
      <protection hidden="1"/>
    </xf>
    <xf numFmtId="49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1" applyFont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44" fontId="2" fillId="0" borderId="18" xfId="1" applyNumberFormat="1" applyFont="1" applyBorder="1" applyAlignment="1" applyProtection="1">
      <alignment horizontal="center" vertical="center"/>
      <protection hidden="1"/>
    </xf>
    <xf numFmtId="0" fontId="2" fillId="3" borderId="17" xfId="0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44" fontId="0" fillId="0" borderId="6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2" xfId="1" applyNumberFormat="1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164" fontId="3" fillId="9" borderId="1" xfId="1" applyFont="1" applyFill="1" applyBorder="1" applyAlignment="1" applyProtection="1">
      <alignment horizontal="center" vertical="top" wrapText="1"/>
      <protection hidden="1"/>
    </xf>
    <xf numFmtId="164" fontId="3" fillId="10" borderId="1" xfId="1" applyFont="1" applyFill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vertical="top"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49" fontId="0" fillId="11" borderId="0" xfId="0" applyNumberFormat="1" applyFill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0" fillId="0" borderId="39" xfId="0" applyBorder="1" applyAlignment="1" applyProtection="1">
      <alignment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hidden="1"/>
    </xf>
    <xf numFmtId="164" fontId="0" fillId="0" borderId="27" xfId="1" applyFont="1" applyFill="1" applyBorder="1" applyAlignment="1" applyProtection="1">
      <alignment horizontal="center" vertical="center"/>
      <protection hidden="1"/>
    </xf>
    <xf numFmtId="164" fontId="0" fillId="0" borderId="27" xfId="0" applyNumberFormat="1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locked="0"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locked="0"/>
    </xf>
    <xf numFmtId="0" fontId="3" fillId="11" borderId="0" xfId="0" applyFont="1" applyFill="1" applyAlignment="1" applyProtection="1">
      <alignment horizontal="center" vertical="center"/>
      <protection hidden="1"/>
    </xf>
    <xf numFmtId="164" fontId="0" fillId="12" borderId="0" xfId="1" applyFont="1" applyFill="1" applyAlignment="1" applyProtection="1">
      <alignment horizontal="center"/>
      <protection hidden="1"/>
    </xf>
    <xf numFmtId="164" fontId="0" fillId="12" borderId="0" xfId="0" applyNumberFormat="1" applyFill="1" applyProtection="1"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9" fontId="6" fillId="12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49" fontId="7" fillId="0" borderId="0" xfId="0" applyNumberFormat="1" applyFont="1" applyFill="1" applyAlignment="1" applyProtection="1">
      <alignment horizontal="center" vertical="center"/>
      <protection hidden="1"/>
    </xf>
    <xf numFmtId="9" fontId="0" fillId="0" borderId="18" xfId="0" applyNumberFormat="1" applyBorder="1" applyAlignment="1" applyProtection="1">
      <alignment horizontal="center" vertical="center"/>
      <protection hidden="1"/>
    </xf>
    <xf numFmtId="2" fontId="0" fillId="0" borderId="42" xfId="0" applyNumberFormat="1" applyFont="1" applyBorder="1" applyAlignment="1" applyProtection="1">
      <alignment horizontal="center" vertical="center"/>
      <protection locked="0"/>
    </xf>
    <xf numFmtId="164" fontId="0" fillId="0" borderId="0" xfId="1" applyFont="1" applyBorder="1" applyAlignment="1" applyProtection="1">
      <alignment horizontal="center" vertical="center"/>
      <protection hidden="1"/>
    </xf>
    <xf numFmtId="164" fontId="0" fillId="0" borderId="7" xfId="1" applyFont="1" applyBorder="1" applyAlignment="1" applyProtection="1">
      <alignment horizontal="center" vertical="center"/>
      <protection hidden="1"/>
    </xf>
    <xf numFmtId="164" fontId="0" fillId="0" borderId="11" xfId="1" applyFont="1" applyBorder="1" applyAlignment="1" applyProtection="1">
      <alignment horizontal="center" vertical="center"/>
      <protection hidden="1"/>
    </xf>
    <xf numFmtId="164" fontId="0" fillId="0" borderId="12" xfId="1" applyFont="1" applyBorder="1" applyAlignment="1" applyProtection="1">
      <alignment horizontal="center" vertical="center"/>
      <protection hidden="1"/>
    </xf>
    <xf numFmtId="164" fontId="0" fillId="0" borderId="2" xfId="1" applyFont="1" applyBorder="1" applyAlignment="1" applyProtection="1">
      <alignment horizontal="center" vertical="center"/>
      <protection hidden="1"/>
    </xf>
    <xf numFmtId="164" fontId="0" fillId="0" borderId="6" xfId="1" applyFont="1" applyBorder="1" applyAlignment="1" applyProtection="1">
      <alignment horizontal="center" vertical="center"/>
      <protection hidden="1"/>
    </xf>
    <xf numFmtId="164" fontId="0" fillId="0" borderId="0" xfId="1" applyFont="1" applyAlignment="1" applyProtection="1">
      <alignment horizontal="center" vertical="center"/>
      <protection hidden="1"/>
    </xf>
    <xf numFmtId="164" fontId="2" fillId="0" borderId="0" xfId="1" applyFont="1" applyFill="1" applyBorder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9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" fontId="0" fillId="0" borderId="11" xfId="1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64" fontId="8" fillId="9" borderId="1" xfId="1" applyFont="1" applyFill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left" vertical="center"/>
      <protection hidden="1"/>
    </xf>
    <xf numFmtId="164" fontId="4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33" xfId="2" applyBorder="1" applyAlignment="1" applyProtection="1">
      <alignment vertical="center"/>
      <protection hidden="1"/>
    </xf>
    <xf numFmtId="0" fontId="5" fillId="0" borderId="34" xfId="2" applyBorder="1" applyAlignment="1" applyProtection="1">
      <alignment vertical="center"/>
      <protection hidden="1"/>
    </xf>
    <xf numFmtId="164" fontId="6" fillId="12" borderId="2" xfId="1" applyFont="1" applyFill="1" applyBorder="1" applyAlignment="1" applyProtection="1">
      <alignment horizontal="center" vertical="center" wrapText="1"/>
      <protection hidden="1"/>
    </xf>
    <xf numFmtId="0" fontId="2" fillId="6" borderId="9" xfId="0" applyFont="1" applyFill="1" applyBorder="1" applyAlignment="1" applyProtection="1">
      <alignment horizontal="center" vertical="center"/>
      <protection hidden="1"/>
    </xf>
    <xf numFmtId="0" fontId="2" fillId="6" borderId="10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5" borderId="9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" fillId="7" borderId="9" xfId="0" applyFont="1" applyFill="1" applyBorder="1" applyAlignment="1" applyProtection="1">
      <alignment horizontal="center" vertical="center"/>
      <protection hidden="1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8" borderId="9" xfId="0" applyFont="1" applyFill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44" fontId="0" fillId="0" borderId="27" xfId="1" applyNumberFormat="1" applyFont="1" applyBorder="1" applyAlignment="1" applyProtection="1">
      <alignment horizontal="center" vertical="center" wrapText="1"/>
      <protection hidden="1"/>
    </xf>
  </cellXfs>
  <cellStyles count="3">
    <cellStyle name="Collegamento ipertestuale" xfId="2" builtinId="8"/>
    <cellStyle name="Migliaia" xfId="1" builtinId="3"/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0</xdr:row>
      <xdr:rowOff>436245</xdr:rowOff>
    </xdr:from>
    <xdr:to>
      <xdr:col>5</xdr:col>
      <xdr:colOff>9525</xdr:colOff>
      <xdr:row>0</xdr:row>
      <xdr:rowOff>1274445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86F5582B-5FB5-4739-8D01-063E1990BAC5}"/>
            </a:ext>
          </a:extLst>
        </xdr:cNvPr>
        <xdr:cNvSpPr txBox="1"/>
      </xdr:nvSpPr>
      <xdr:spPr>
        <a:xfrm>
          <a:off x="2981325" y="436245"/>
          <a:ext cx="6048375" cy="838200"/>
        </a:xfrm>
        <a:prstGeom prst="round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400" b="1"/>
            <a:t>Modulo </a:t>
          </a:r>
          <a:r>
            <a:rPr lang="it-IT" sz="1400" b="1" i="0"/>
            <a:t>impiombatura</a:t>
          </a:r>
          <a:r>
            <a:rPr lang="it-IT" sz="1400" b="1"/>
            <a:t> cima Marlow</a:t>
          </a:r>
        </a:p>
        <a:p>
          <a:pPr algn="ctr"/>
          <a:r>
            <a:rPr lang="it-IT" sz="1400" b="1"/>
            <a:t>Riassunto ordine</a:t>
          </a:r>
        </a:p>
      </xdr:txBody>
    </xdr:sp>
    <xdr:clientData/>
  </xdr:twoCellAnchor>
  <xdr:twoCellAnchor editAs="oneCell">
    <xdr:from>
      <xdr:col>0</xdr:col>
      <xdr:colOff>323342</xdr:colOff>
      <xdr:row>0</xdr:row>
      <xdr:rowOff>533273</xdr:rowOff>
    </xdr:from>
    <xdr:to>
      <xdr:col>2</xdr:col>
      <xdr:colOff>819148</xdr:colOff>
      <xdr:row>0</xdr:row>
      <xdr:rowOff>1123950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B6A296D1-2533-41A8-BD26-C35E9AEE0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342" y="533273"/>
          <a:ext cx="2305556" cy="590677"/>
        </a:xfrm>
        <a:prstGeom prst="rect">
          <a:avLst/>
        </a:prstGeom>
      </xdr:spPr>
    </xdr:pic>
    <xdr:clientData/>
  </xdr:twoCellAnchor>
  <xdr:twoCellAnchor>
    <xdr:from>
      <xdr:col>2</xdr:col>
      <xdr:colOff>38098</xdr:colOff>
      <xdr:row>12</xdr:row>
      <xdr:rowOff>171450</xdr:rowOff>
    </xdr:from>
    <xdr:to>
      <xdr:col>5</xdr:col>
      <xdr:colOff>276225</xdr:colOff>
      <xdr:row>16</xdr:row>
      <xdr:rowOff>76200</xdr:rowOff>
    </xdr:to>
    <xdr:sp macro="" textlink="">
      <xdr:nvSpPr>
        <xdr:cNvPr id="14" name="Rettangolo con angoli arrotondati 13">
          <a:extLst>
            <a:ext uri="{FF2B5EF4-FFF2-40B4-BE49-F238E27FC236}">
              <a16:creationId xmlns:a16="http://schemas.microsoft.com/office/drawing/2014/main" id="{65C45FD1-0B2D-475C-A5E8-04B28A7C8606}"/>
            </a:ext>
          </a:extLst>
        </xdr:cNvPr>
        <xdr:cNvSpPr/>
      </xdr:nvSpPr>
      <xdr:spPr>
        <a:xfrm>
          <a:off x="1819273" y="4981575"/>
          <a:ext cx="5410202" cy="66675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5</xdr:col>
      <xdr:colOff>1057275</xdr:colOff>
      <xdr:row>0</xdr:row>
      <xdr:rowOff>333375</xdr:rowOff>
    </xdr:from>
    <xdr:to>
      <xdr:col>7</xdr:col>
      <xdr:colOff>104227</xdr:colOff>
      <xdr:row>0</xdr:row>
      <xdr:rowOff>1523999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B9982530-FC91-448F-96C0-77BD65792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7450" y="333375"/>
          <a:ext cx="1466302" cy="1190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41909</xdr:colOff>
      <xdr:row>0</xdr:row>
      <xdr:rowOff>476250</xdr:rowOff>
    </xdr:from>
    <xdr:to>
      <xdr:col>7</xdr:col>
      <xdr:colOff>281984</xdr:colOff>
      <xdr:row>0</xdr:row>
      <xdr:rowOff>1314450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E19A8212-3E7E-4751-A70F-E4BA79AA0ADC}"/>
            </a:ext>
          </a:extLst>
        </xdr:cNvPr>
        <xdr:cNvSpPr txBox="1"/>
      </xdr:nvSpPr>
      <xdr:spPr>
        <a:xfrm>
          <a:off x="2985134" y="476250"/>
          <a:ext cx="6040800" cy="838200"/>
        </a:xfrm>
        <a:prstGeom prst="round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400" b="1"/>
            <a:t>Modulo </a:t>
          </a:r>
          <a:r>
            <a:rPr lang="it-IT" sz="1400" b="1" i="0"/>
            <a:t>impiombatura</a:t>
          </a:r>
          <a:r>
            <a:rPr lang="it-IT" sz="1400" b="1"/>
            <a:t> cima Marlow</a:t>
          </a:r>
        </a:p>
        <a:p>
          <a:pPr algn="ctr"/>
          <a:r>
            <a:rPr lang="it-IT" sz="1400" b="1"/>
            <a:t>Cima 1</a:t>
          </a:r>
        </a:p>
      </xdr:txBody>
    </xdr:sp>
    <xdr:clientData/>
  </xdr:twoCellAnchor>
  <xdr:twoCellAnchor editAs="oneCell">
    <xdr:from>
      <xdr:col>0</xdr:col>
      <xdr:colOff>390017</xdr:colOff>
      <xdr:row>0</xdr:row>
      <xdr:rowOff>571373</xdr:rowOff>
    </xdr:from>
    <xdr:to>
      <xdr:col>1</xdr:col>
      <xdr:colOff>954403</xdr:colOff>
      <xdr:row>0</xdr:row>
      <xdr:rowOff>1158240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A6FD18FD-0FFB-47FB-87AB-3EE0D29C7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017" y="571373"/>
          <a:ext cx="2345561" cy="586867"/>
        </a:xfrm>
        <a:prstGeom prst="rect">
          <a:avLst/>
        </a:prstGeom>
      </xdr:spPr>
    </xdr:pic>
    <xdr:clientData/>
  </xdr:twoCellAnchor>
  <xdr:twoCellAnchor editAs="oneCell">
    <xdr:from>
      <xdr:col>7</xdr:col>
      <xdr:colOff>1295674</xdr:colOff>
      <xdr:row>0</xdr:row>
      <xdr:rowOff>314326</xdr:rowOff>
    </xdr:from>
    <xdr:to>
      <xdr:col>9</xdr:col>
      <xdr:colOff>304526</xdr:colOff>
      <xdr:row>0</xdr:row>
      <xdr:rowOff>1504950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B1373961-A686-44A3-B4DE-2566BC0C6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624" y="314326"/>
          <a:ext cx="1466302" cy="1190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</xdr:colOff>
      <xdr:row>0</xdr:row>
      <xdr:rowOff>476250</xdr:rowOff>
    </xdr:from>
    <xdr:to>
      <xdr:col>7</xdr:col>
      <xdr:colOff>280035</xdr:colOff>
      <xdr:row>0</xdr:row>
      <xdr:rowOff>1314450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A0B17708-EE39-43C8-B22A-443C0405AEC3}"/>
            </a:ext>
          </a:extLst>
        </xdr:cNvPr>
        <xdr:cNvSpPr txBox="1"/>
      </xdr:nvSpPr>
      <xdr:spPr>
        <a:xfrm>
          <a:off x="2985135" y="476250"/>
          <a:ext cx="6038850" cy="838200"/>
        </a:xfrm>
        <a:prstGeom prst="round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400" b="1"/>
            <a:t>Modulo </a:t>
          </a:r>
          <a:r>
            <a:rPr lang="it-IT" sz="1400" b="1" i="0"/>
            <a:t>impiombatura</a:t>
          </a:r>
          <a:r>
            <a:rPr lang="it-IT" sz="1400" b="1"/>
            <a:t> cima Marlow</a:t>
          </a:r>
        </a:p>
        <a:p>
          <a:pPr algn="ctr"/>
          <a:r>
            <a:rPr lang="it-IT" sz="1400" b="1"/>
            <a:t>Cima 2</a:t>
          </a:r>
        </a:p>
      </xdr:txBody>
    </xdr:sp>
    <xdr:clientData/>
  </xdr:twoCellAnchor>
  <xdr:twoCellAnchor editAs="oneCell">
    <xdr:from>
      <xdr:col>0</xdr:col>
      <xdr:colOff>390017</xdr:colOff>
      <xdr:row>0</xdr:row>
      <xdr:rowOff>571373</xdr:rowOff>
    </xdr:from>
    <xdr:to>
      <xdr:col>1</xdr:col>
      <xdr:colOff>954403</xdr:colOff>
      <xdr:row>0</xdr:row>
      <xdr:rowOff>1158240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95CB6828-AEFF-41A4-B947-7BC31DA4E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017" y="571373"/>
          <a:ext cx="2345561" cy="586867"/>
        </a:xfrm>
        <a:prstGeom prst="rect">
          <a:avLst/>
        </a:prstGeom>
      </xdr:spPr>
    </xdr:pic>
    <xdr:clientData/>
  </xdr:twoCellAnchor>
  <xdr:twoCellAnchor editAs="oneCell">
    <xdr:from>
      <xdr:col>7</xdr:col>
      <xdr:colOff>1295400</xdr:colOff>
      <xdr:row>0</xdr:row>
      <xdr:rowOff>314325</xdr:rowOff>
    </xdr:from>
    <xdr:to>
      <xdr:col>9</xdr:col>
      <xdr:colOff>304252</xdr:colOff>
      <xdr:row>0</xdr:row>
      <xdr:rowOff>1504949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B80D310B-ACD1-4A34-A2DF-9D843DC42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314325"/>
          <a:ext cx="1466302" cy="1190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</xdr:colOff>
      <xdr:row>0</xdr:row>
      <xdr:rowOff>476250</xdr:rowOff>
    </xdr:from>
    <xdr:to>
      <xdr:col>7</xdr:col>
      <xdr:colOff>280035</xdr:colOff>
      <xdr:row>0</xdr:row>
      <xdr:rowOff>1314450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560E9114-1B22-4227-A493-F25D798A83DE}"/>
            </a:ext>
          </a:extLst>
        </xdr:cNvPr>
        <xdr:cNvSpPr txBox="1"/>
      </xdr:nvSpPr>
      <xdr:spPr>
        <a:xfrm>
          <a:off x="2985135" y="476250"/>
          <a:ext cx="6038850" cy="838200"/>
        </a:xfrm>
        <a:prstGeom prst="round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400" b="1"/>
            <a:t>Modulo </a:t>
          </a:r>
          <a:r>
            <a:rPr lang="it-IT" sz="1400" b="1" i="0"/>
            <a:t>impiombatura</a:t>
          </a:r>
          <a:r>
            <a:rPr lang="it-IT" sz="1400" b="1"/>
            <a:t> cima Marlow</a:t>
          </a:r>
        </a:p>
        <a:p>
          <a:pPr algn="ctr"/>
          <a:r>
            <a:rPr lang="it-IT" sz="1400" b="1"/>
            <a:t>Cima 3</a:t>
          </a:r>
        </a:p>
      </xdr:txBody>
    </xdr:sp>
    <xdr:clientData/>
  </xdr:twoCellAnchor>
  <xdr:twoCellAnchor editAs="oneCell">
    <xdr:from>
      <xdr:col>0</xdr:col>
      <xdr:colOff>390017</xdr:colOff>
      <xdr:row>0</xdr:row>
      <xdr:rowOff>571373</xdr:rowOff>
    </xdr:from>
    <xdr:to>
      <xdr:col>1</xdr:col>
      <xdr:colOff>954403</xdr:colOff>
      <xdr:row>0</xdr:row>
      <xdr:rowOff>1158240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E8909ECA-2A80-4A10-8A50-6FED65245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017" y="571373"/>
          <a:ext cx="2345561" cy="586867"/>
        </a:xfrm>
        <a:prstGeom prst="rect">
          <a:avLst/>
        </a:prstGeom>
      </xdr:spPr>
    </xdr:pic>
    <xdr:clientData/>
  </xdr:twoCellAnchor>
  <xdr:twoCellAnchor editAs="oneCell">
    <xdr:from>
      <xdr:col>7</xdr:col>
      <xdr:colOff>1295400</xdr:colOff>
      <xdr:row>0</xdr:row>
      <xdr:rowOff>323850</xdr:rowOff>
    </xdr:from>
    <xdr:to>
      <xdr:col>9</xdr:col>
      <xdr:colOff>304252</xdr:colOff>
      <xdr:row>0</xdr:row>
      <xdr:rowOff>1514474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C54DB2E6-E8A5-4A59-B1E1-5F0A3A59C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323850"/>
          <a:ext cx="1466302" cy="1190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</xdr:colOff>
      <xdr:row>0</xdr:row>
      <xdr:rowOff>476250</xdr:rowOff>
    </xdr:from>
    <xdr:to>
      <xdr:col>7</xdr:col>
      <xdr:colOff>280035</xdr:colOff>
      <xdr:row>0</xdr:row>
      <xdr:rowOff>1314450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604AF7D2-010D-4C68-868A-65217E8449AD}"/>
            </a:ext>
          </a:extLst>
        </xdr:cNvPr>
        <xdr:cNvSpPr txBox="1"/>
      </xdr:nvSpPr>
      <xdr:spPr>
        <a:xfrm>
          <a:off x="2985135" y="476250"/>
          <a:ext cx="6038850" cy="838200"/>
        </a:xfrm>
        <a:prstGeom prst="round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400" b="1"/>
            <a:t>Modulo </a:t>
          </a:r>
          <a:r>
            <a:rPr lang="it-IT" sz="1400" b="1" i="0"/>
            <a:t>impiombatura</a:t>
          </a:r>
          <a:r>
            <a:rPr lang="it-IT" sz="1400" b="1"/>
            <a:t> cima Marlow</a:t>
          </a:r>
        </a:p>
        <a:p>
          <a:pPr algn="ctr"/>
          <a:r>
            <a:rPr lang="it-IT" sz="1400" b="1"/>
            <a:t>Cima 4</a:t>
          </a:r>
        </a:p>
      </xdr:txBody>
    </xdr:sp>
    <xdr:clientData/>
  </xdr:twoCellAnchor>
  <xdr:twoCellAnchor editAs="oneCell">
    <xdr:from>
      <xdr:col>0</xdr:col>
      <xdr:colOff>390017</xdr:colOff>
      <xdr:row>0</xdr:row>
      <xdr:rowOff>571373</xdr:rowOff>
    </xdr:from>
    <xdr:to>
      <xdr:col>1</xdr:col>
      <xdr:colOff>954403</xdr:colOff>
      <xdr:row>0</xdr:row>
      <xdr:rowOff>1158240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B5726462-1645-45AD-A6CD-E16DDBD4B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2067" y="571373"/>
          <a:ext cx="2345561" cy="586867"/>
        </a:xfrm>
        <a:prstGeom prst="rect">
          <a:avLst/>
        </a:prstGeom>
      </xdr:spPr>
    </xdr:pic>
    <xdr:clientData/>
  </xdr:twoCellAnchor>
  <xdr:twoCellAnchor editAs="oneCell">
    <xdr:from>
      <xdr:col>7</xdr:col>
      <xdr:colOff>1295400</xdr:colOff>
      <xdr:row>0</xdr:row>
      <xdr:rowOff>333375</xdr:rowOff>
    </xdr:from>
    <xdr:to>
      <xdr:col>9</xdr:col>
      <xdr:colOff>304252</xdr:colOff>
      <xdr:row>0</xdr:row>
      <xdr:rowOff>1523999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1064FE34-377D-48BF-A17D-994790EC9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333375"/>
          <a:ext cx="1466302" cy="1190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</xdr:colOff>
      <xdr:row>0</xdr:row>
      <xdr:rowOff>476250</xdr:rowOff>
    </xdr:from>
    <xdr:to>
      <xdr:col>7</xdr:col>
      <xdr:colOff>280035</xdr:colOff>
      <xdr:row>0</xdr:row>
      <xdr:rowOff>1314450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2C00E9D6-DB22-4D39-B046-170AAEB38D7C}"/>
            </a:ext>
          </a:extLst>
        </xdr:cNvPr>
        <xdr:cNvSpPr txBox="1"/>
      </xdr:nvSpPr>
      <xdr:spPr>
        <a:xfrm>
          <a:off x="2985135" y="476250"/>
          <a:ext cx="6038850" cy="838200"/>
        </a:xfrm>
        <a:prstGeom prst="round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400" b="1"/>
            <a:t>Modulo </a:t>
          </a:r>
          <a:r>
            <a:rPr lang="it-IT" sz="1400" b="1" i="0"/>
            <a:t>impiombatura</a:t>
          </a:r>
          <a:r>
            <a:rPr lang="it-IT" sz="1400" b="1"/>
            <a:t> cima Marlow</a:t>
          </a:r>
        </a:p>
        <a:p>
          <a:pPr algn="ctr"/>
          <a:r>
            <a:rPr lang="it-IT" sz="1400" b="1"/>
            <a:t>Cima 5</a:t>
          </a:r>
        </a:p>
      </xdr:txBody>
    </xdr:sp>
    <xdr:clientData/>
  </xdr:twoCellAnchor>
  <xdr:twoCellAnchor editAs="oneCell">
    <xdr:from>
      <xdr:col>0</xdr:col>
      <xdr:colOff>380492</xdr:colOff>
      <xdr:row>0</xdr:row>
      <xdr:rowOff>571373</xdr:rowOff>
    </xdr:from>
    <xdr:to>
      <xdr:col>1</xdr:col>
      <xdr:colOff>944878</xdr:colOff>
      <xdr:row>0</xdr:row>
      <xdr:rowOff>1158240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1BB122D-4187-4647-8E66-AAE3E813D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492" y="571373"/>
          <a:ext cx="2345561" cy="586867"/>
        </a:xfrm>
        <a:prstGeom prst="rect">
          <a:avLst/>
        </a:prstGeom>
      </xdr:spPr>
    </xdr:pic>
    <xdr:clientData/>
  </xdr:twoCellAnchor>
  <xdr:twoCellAnchor editAs="oneCell">
    <xdr:from>
      <xdr:col>7</xdr:col>
      <xdr:colOff>1285875</xdr:colOff>
      <xdr:row>0</xdr:row>
      <xdr:rowOff>333375</xdr:rowOff>
    </xdr:from>
    <xdr:to>
      <xdr:col>9</xdr:col>
      <xdr:colOff>294727</xdr:colOff>
      <xdr:row>0</xdr:row>
      <xdr:rowOff>1523999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54FB4FEC-94A5-4B64-B863-F9B33CA85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9825" y="333375"/>
          <a:ext cx="1466302" cy="1190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lessandro.tedesco@osculati.i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3"/>
  <sheetViews>
    <sheetView zoomScale="85" zoomScaleNormal="85" workbookViewId="0">
      <pane xSplit="3" ySplit="2" topLeftCell="D3" activePane="bottomRight" state="frozen"/>
      <selection activeCell="K2" sqref="K2"/>
      <selection pane="topRight" activeCell="K2" sqref="K2"/>
      <selection pane="bottomLeft" activeCell="K2" sqref="K2"/>
      <selection pane="bottomRight" activeCell="T17" sqref="T17"/>
    </sheetView>
  </sheetViews>
  <sheetFormatPr defaultColWidth="9.140625" defaultRowHeight="15" x14ac:dyDescent="0.25"/>
  <cols>
    <col min="1" max="1" width="11.7109375" style="20" bestFit="1" customWidth="1"/>
    <col min="2" max="2" width="16.140625" style="20" hidden="1" customWidth="1"/>
    <col min="3" max="3" width="52.42578125" style="20" hidden="1" customWidth="1"/>
    <col min="4" max="4" width="13.7109375" style="20" bestFit="1" customWidth="1"/>
    <col min="5" max="5" width="28" style="20" bestFit="1" customWidth="1"/>
    <col min="6" max="6" width="17.5703125" style="20" bestFit="1" customWidth="1"/>
    <col min="7" max="7" width="8.42578125" style="20" bestFit="1" customWidth="1"/>
    <col min="8" max="8" width="11.7109375" style="20" bestFit="1" customWidth="1"/>
    <col min="9" max="9" width="39.42578125" style="20" bestFit="1" customWidth="1"/>
    <col min="10" max="10" width="12.28515625" style="21" bestFit="1" customWidth="1"/>
    <col min="11" max="12" width="13.42578125" style="22" customWidth="1"/>
    <col min="13" max="13" width="16.7109375" style="22" bestFit="1" customWidth="1"/>
    <col min="14" max="14" width="16.42578125" style="22" customWidth="1"/>
    <col min="15" max="15" width="15.28515625" style="20" customWidth="1"/>
    <col min="16" max="16" width="15.42578125" style="20" customWidth="1"/>
    <col min="17" max="16384" width="9.140625" style="20"/>
  </cols>
  <sheetData>
    <row r="1" spans="1:16" s="95" customFormat="1" ht="42" customHeight="1" thickBot="1" x14ac:dyDescent="0.3">
      <c r="A1" s="97" t="s">
        <v>513</v>
      </c>
      <c r="B1" s="20"/>
      <c r="C1" s="20"/>
      <c r="J1" s="100"/>
      <c r="K1" s="143"/>
      <c r="L1" s="143"/>
      <c r="M1" s="101"/>
      <c r="N1" s="140"/>
      <c r="O1" s="101">
        <v>0</v>
      </c>
    </row>
    <row r="2" spans="1:16" s="46" customFormat="1" ht="30.75" thickBot="1" x14ac:dyDescent="0.3">
      <c r="A2" s="23" t="s">
        <v>0</v>
      </c>
      <c r="B2" s="24" t="s">
        <v>1</v>
      </c>
      <c r="C2" s="25" t="s">
        <v>2</v>
      </c>
      <c r="D2" s="24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307</v>
      </c>
      <c r="J2" s="27" t="s">
        <v>302</v>
      </c>
      <c r="K2" s="138"/>
      <c r="L2" s="44"/>
      <c r="M2" s="44"/>
      <c r="N2" s="45" t="s">
        <v>535</v>
      </c>
      <c r="O2" s="45" t="s">
        <v>339</v>
      </c>
      <c r="P2" s="48" t="s">
        <v>442</v>
      </c>
    </row>
    <row r="3" spans="1:16" x14ac:dyDescent="0.25">
      <c r="A3" s="28" t="s">
        <v>281</v>
      </c>
      <c r="B3" s="3" t="s">
        <v>331</v>
      </c>
      <c r="C3" s="3" t="s">
        <v>282</v>
      </c>
      <c r="D3" s="3" t="s">
        <v>283</v>
      </c>
      <c r="E3" s="3" t="s">
        <v>276</v>
      </c>
      <c r="F3" s="3" t="s">
        <v>15</v>
      </c>
      <c r="G3" s="66">
        <v>8</v>
      </c>
      <c r="H3" s="3" t="s">
        <v>16</v>
      </c>
      <c r="I3" s="3" t="s">
        <v>382</v>
      </c>
      <c r="J3" s="29">
        <v>200</v>
      </c>
      <c r="K3" s="30"/>
      <c r="L3" s="30"/>
      <c r="M3" s="98"/>
      <c r="N3" s="22">
        <v>853.99999999999989</v>
      </c>
      <c r="O3" s="99">
        <f>ROUND((N3/J3)*$O$1+N3/J3,2)</f>
        <v>4.2699999999999996</v>
      </c>
      <c r="P3" s="47" t="s">
        <v>281</v>
      </c>
    </row>
    <row r="4" spans="1:16" x14ac:dyDescent="0.25">
      <c r="A4" s="28" t="s">
        <v>273</v>
      </c>
      <c r="B4" s="3" t="s">
        <v>329</v>
      </c>
      <c r="C4" s="3" t="s">
        <v>274</v>
      </c>
      <c r="D4" s="3" t="s">
        <v>275</v>
      </c>
      <c r="E4" s="3" t="s">
        <v>276</v>
      </c>
      <c r="F4" s="64" t="s">
        <v>15</v>
      </c>
      <c r="G4" s="66">
        <v>8</v>
      </c>
      <c r="H4" s="3" t="s">
        <v>277</v>
      </c>
      <c r="I4" s="3" t="s">
        <v>380</v>
      </c>
      <c r="J4" s="29">
        <v>200</v>
      </c>
      <c r="K4" s="30"/>
      <c r="L4" s="30"/>
      <c r="M4" s="98"/>
      <c r="N4" s="22">
        <v>853.99999999999989</v>
      </c>
      <c r="O4" s="99">
        <f t="shared" ref="O4:O20" si="0">ROUND((N4/J4)*$O$1+N4/J4,2)</f>
        <v>4.2699999999999996</v>
      </c>
      <c r="P4" s="47" t="s">
        <v>273</v>
      </c>
    </row>
    <row r="5" spans="1:16" x14ac:dyDescent="0.25">
      <c r="A5" s="28" t="s">
        <v>278</v>
      </c>
      <c r="B5" s="3" t="s">
        <v>330</v>
      </c>
      <c r="C5" s="66" t="s">
        <v>279</v>
      </c>
      <c r="D5" s="3" t="s">
        <v>280</v>
      </c>
      <c r="E5" s="3" t="s">
        <v>276</v>
      </c>
      <c r="F5" s="64" t="s">
        <v>15</v>
      </c>
      <c r="G5" s="66">
        <v>8</v>
      </c>
      <c r="H5" s="3" t="s">
        <v>21</v>
      </c>
      <c r="I5" s="3" t="s">
        <v>381</v>
      </c>
      <c r="J5" s="29">
        <v>200</v>
      </c>
      <c r="K5" s="30"/>
      <c r="L5" s="30"/>
      <c r="M5" s="98"/>
      <c r="N5" s="22">
        <v>853.99999999999989</v>
      </c>
      <c r="O5" s="99">
        <f t="shared" si="0"/>
        <v>4.2699999999999996</v>
      </c>
      <c r="P5" s="47" t="s">
        <v>278</v>
      </c>
    </row>
    <row r="6" spans="1:16" x14ac:dyDescent="0.25">
      <c r="A6" s="28" t="s">
        <v>290</v>
      </c>
      <c r="B6" s="3" t="s">
        <v>334</v>
      </c>
      <c r="C6" s="3" t="s">
        <v>291</v>
      </c>
      <c r="D6" s="3" t="s">
        <v>292</v>
      </c>
      <c r="E6" s="3" t="s">
        <v>276</v>
      </c>
      <c r="F6" s="64" t="s">
        <v>15</v>
      </c>
      <c r="G6" s="66">
        <v>10</v>
      </c>
      <c r="H6" s="3" t="s">
        <v>16</v>
      </c>
      <c r="I6" s="3" t="s">
        <v>385</v>
      </c>
      <c r="J6" s="29">
        <v>200</v>
      </c>
      <c r="K6" s="30"/>
      <c r="L6" s="30"/>
      <c r="M6" s="98"/>
      <c r="N6" s="22">
        <v>1264</v>
      </c>
      <c r="O6" s="99">
        <f t="shared" si="0"/>
        <v>6.32</v>
      </c>
      <c r="P6" s="47" t="s">
        <v>290</v>
      </c>
    </row>
    <row r="7" spans="1:16" x14ac:dyDescent="0.25">
      <c r="A7" s="28" t="s">
        <v>284</v>
      </c>
      <c r="B7" s="3" t="s">
        <v>332</v>
      </c>
      <c r="C7" s="3" t="s">
        <v>285</v>
      </c>
      <c r="D7" s="3" t="s">
        <v>286</v>
      </c>
      <c r="E7" s="3" t="s">
        <v>276</v>
      </c>
      <c r="F7" s="64" t="s">
        <v>15</v>
      </c>
      <c r="G7" s="66">
        <v>10</v>
      </c>
      <c r="H7" s="3" t="s">
        <v>277</v>
      </c>
      <c r="I7" s="3" t="s">
        <v>383</v>
      </c>
      <c r="J7" s="29">
        <v>200</v>
      </c>
      <c r="K7" s="30"/>
      <c r="L7" s="30"/>
      <c r="M7" s="98"/>
      <c r="N7" s="22">
        <v>1264</v>
      </c>
      <c r="O7" s="99">
        <f t="shared" si="0"/>
        <v>6.32</v>
      </c>
      <c r="P7" s="47" t="s">
        <v>284</v>
      </c>
    </row>
    <row r="8" spans="1:16" x14ac:dyDescent="0.25">
      <c r="A8" s="28" t="s">
        <v>287</v>
      </c>
      <c r="B8" s="3" t="s">
        <v>333</v>
      </c>
      <c r="C8" s="3" t="s">
        <v>288</v>
      </c>
      <c r="D8" s="3" t="s">
        <v>289</v>
      </c>
      <c r="E8" s="3" t="s">
        <v>276</v>
      </c>
      <c r="F8" s="64" t="s">
        <v>15</v>
      </c>
      <c r="G8" s="66">
        <v>10</v>
      </c>
      <c r="H8" s="3" t="s">
        <v>21</v>
      </c>
      <c r="I8" s="3" t="s">
        <v>384</v>
      </c>
      <c r="J8" s="29">
        <v>200</v>
      </c>
      <c r="K8" s="30"/>
      <c r="L8" s="30"/>
      <c r="M8" s="98"/>
      <c r="N8" s="22">
        <v>1264</v>
      </c>
      <c r="O8" s="99">
        <f t="shared" si="0"/>
        <v>6.32</v>
      </c>
      <c r="P8" s="47" t="s">
        <v>287</v>
      </c>
    </row>
    <row r="9" spans="1:16" x14ac:dyDescent="0.25">
      <c r="A9" s="28" t="s">
        <v>299</v>
      </c>
      <c r="B9" s="3" t="s">
        <v>337</v>
      </c>
      <c r="C9" s="66" t="s">
        <v>300</v>
      </c>
      <c r="D9" s="3" t="s">
        <v>301</v>
      </c>
      <c r="E9" s="3" t="s">
        <v>276</v>
      </c>
      <c r="F9" s="64" t="s">
        <v>15</v>
      </c>
      <c r="G9" s="66">
        <v>12</v>
      </c>
      <c r="H9" s="3" t="s">
        <v>16</v>
      </c>
      <c r="I9" s="3" t="s">
        <v>388</v>
      </c>
      <c r="J9" s="29">
        <v>200</v>
      </c>
      <c r="K9" s="30"/>
      <c r="L9" s="30"/>
      <c r="M9" s="98"/>
      <c r="N9" s="22">
        <v>1734</v>
      </c>
      <c r="O9" s="99">
        <f t="shared" si="0"/>
        <v>8.67</v>
      </c>
      <c r="P9" s="47" t="s">
        <v>299</v>
      </c>
    </row>
    <row r="10" spans="1:16" x14ac:dyDescent="0.25">
      <c r="A10" s="28" t="s">
        <v>293</v>
      </c>
      <c r="B10" s="3" t="s">
        <v>335</v>
      </c>
      <c r="C10" s="3" t="s">
        <v>294</v>
      </c>
      <c r="D10" s="3" t="s">
        <v>295</v>
      </c>
      <c r="E10" s="3" t="s">
        <v>276</v>
      </c>
      <c r="F10" s="64" t="s">
        <v>15</v>
      </c>
      <c r="G10" s="66">
        <v>12</v>
      </c>
      <c r="H10" s="3" t="s">
        <v>277</v>
      </c>
      <c r="I10" s="3" t="s">
        <v>386</v>
      </c>
      <c r="J10" s="29">
        <v>200</v>
      </c>
      <c r="K10" s="30"/>
      <c r="L10" s="30"/>
      <c r="M10" s="98"/>
      <c r="N10" s="22">
        <v>1734</v>
      </c>
      <c r="O10" s="99">
        <f t="shared" si="0"/>
        <v>8.67</v>
      </c>
      <c r="P10" s="47" t="s">
        <v>293</v>
      </c>
    </row>
    <row r="11" spans="1:16" x14ac:dyDescent="0.25">
      <c r="A11" s="28" t="s">
        <v>296</v>
      </c>
      <c r="B11" s="3" t="s">
        <v>336</v>
      </c>
      <c r="C11" s="3" t="s">
        <v>297</v>
      </c>
      <c r="D11" s="3" t="s">
        <v>298</v>
      </c>
      <c r="E11" s="3" t="s">
        <v>276</v>
      </c>
      <c r="F11" s="64" t="s">
        <v>15</v>
      </c>
      <c r="G11" s="66">
        <v>12</v>
      </c>
      <c r="H11" s="3" t="s">
        <v>21</v>
      </c>
      <c r="I11" s="3" t="s">
        <v>387</v>
      </c>
      <c r="J11" s="29">
        <v>200</v>
      </c>
      <c r="K11" s="30"/>
      <c r="L11" s="30"/>
      <c r="M11" s="98"/>
      <c r="N11" s="22">
        <v>1734</v>
      </c>
      <c r="O11" s="99">
        <f t="shared" si="0"/>
        <v>8.67</v>
      </c>
      <c r="P11" s="47" t="s">
        <v>296</v>
      </c>
    </row>
    <row r="12" spans="1:16" x14ac:dyDescent="0.25">
      <c r="A12" s="28" t="s">
        <v>457</v>
      </c>
      <c r="B12" s="55"/>
      <c r="C12" s="66"/>
      <c r="D12" s="55"/>
      <c r="E12" s="55" t="s">
        <v>443</v>
      </c>
      <c r="F12" s="64" t="s">
        <v>15</v>
      </c>
      <c r="G12" s="66">
        <v>8</v>
      </c>
      <c r="H12" s="55" t="s">
        <v>123</v>
      </c>
      <c r="I12" s="55" t="s">
        <v>476</v>
      </c>
      <c r="J12" s="29">
        <v>200</v>
      </c>
      <c r="K12" s="30"/>
      <c r="L12" s="30"/>
      <c r="M12" s="98"/>
      <c r="N12" s="22">
        <v>944</v>
      </c>
      <c r="O12" s="99">
        <f t="shared" si="0"/>
        <v>4.72</v>
      </c>
      <c r="P12" s="47" t="s">
        <v>457</v>
      </c>
    </row>
    <row r="13" spans="1:16" x14ac:dyDescent="0.25">
      <c r="A13" s="28" t="s">
        <v>458</v>
      </c>
      <c r="B13" s="55"/>
      <c r="C13" s="55"/>
      <c r="D13" s="55"/>
      <c r="E13" s="64" t="s">
        <v>443</v>
      </c>
      <c r="F13" s="64" t="s">
        <v>15</v>
      </c>
      <c r="G13" s="66">
        <v>8</v>
      </c>
      <c r="H13" s="55" t="s">
        <v>16</v>
      </c>
      <c r="I13" s="65" t="s">
        <v>477</v>
      </c>
      <c r="J13" s="29">
        <v>200</v>
      </c>
      <c r="K13" s="30"/>
      <c r="L13" s="30"/>
      <c r="M13" s="98"/>
      <c r="N13" s="22">
        <v>944</v>
      </c>
      <c r="O13" s="99">
        <f t="shared" si="0"/>
        <v>4.72</v>
      </c>
      <c r="P13" s="47" t="s">
        <v>458</v>
      </c>
    </row>
    <row r="14" spans="1:16" x14ac:dyDescent="0.25">
      <c r="A14" s="28" t="s">
        <v>459</v>
      </c>
      <c r="B14" s="55"/>
      <c r="C14" s="55"/>
      <c r="D14" s="55"/>
      <c r="E14" s="64" t="s">
        <v>443</v>
      </c>
      <c r="F14" s="64" t="s">
        <v>15</v>
      </c>
      <c r="G14" s="66">
        <v>8</v>
      </c>
      <c r="H14" s="55" t="s">
        <v>21</v>
      </c>
      <c r="I14" s="65" t="s">
        <v>478</v>
      </c>
      <c r="J14" s="29">
        <v>200</v>
      </c>
      <c r="K14" s="30"/>
      <c r="L14" s="30"/>
      <c r="M14" s="98"/>
      <c r="N14" s="22">
        <v>944</v>
      </c>
      <c r="O14" s="99">
        <f t="shared" si="0"/>
        <v>4.72</v>
      </c>
      <c r="P14" s="47" t="s">
        <v>459</v>
      </c>
    </row>
    <row r="15" spans="1:16" x14ac:dyDescent="0.25">
      <c r="A15" s="28" t="s">
        <v>460</v>
      </c>
      <c r="B15" s="55"/>
      <c r="C15" s="55"/>
      <c r="D15" s="55"/>
      <c r="E15" s="64" t="s">
        <v>443</v>
      </c>
      <c r="F15" s="64" t="s">
        <v>15</v>
      </c>
      <c r="G15" s="55">
        <v>10</v>
      </c>
      <c r="H15" s="55" t="s">
        <v>123</v>
      </c>
      <c r="I15" s="65" t="s">
        <v>479</v>
      </c>
      <c r="J15" s="29">
        <v>200</v>
      </c>
      <c r="K15" s="30"/>
      <c r="L15" s="30"/>
      <c r="M15" s="98"/>
      <c r="N15" s="22">
        <v>1324</v>
      </c>
      <c r="O15" s="99">
        <f t="shared" si="0"/>
        <v>6.62</v>
      </c>
      <c r="P15" s="47" t="s">
        <v>460</v>
      </c>
    </row>
    <row r="16" spans="1:16" x14ac:dyDescent="0.25">
      <c r="A16" s="28" t="s">
        <v>461</v>
      </c>
      <c r="B16" s="55"/>
      <c r="C16" s="55"/>
      <c r="D16" s="55"/>
      <c r="E16" s="64" t="s">
        <v>443</v>
      </c>
      <c r="F16" s="64" t="s">
        <v>15</v>
      </c>
      <c r="G16" s="55">
        <v>10</v>
      </c>
      <c r="H16" s="55" t="s">
        <v>16</v>
      </c>
      <c r="I16" s="65" t="s">
        <v>480</v>
      </c>
      <c r="J16" s="29">
        <v>200</v>
      </c>
      <c r="K16" s="30"/>
      <c r="L16" s="30"/>
      <c r="M16" s="98"/>
      <c r="N16" s="22">
        <v>1324</v>
      </c>
      <c r="O16" s="99">
        <f t="shared" si="0"/>
        <v>6.62</v>
      </c>
      <c r="P16" s="47" t="s">
        <v>461</v>
      </c>
    </row>
    <row r="17" spans="1:16" x14ac:dyDescent="0.25">
      <c r="A17" s="28" t="s">
        <v>462</v>
      </c>
      <c r="B17" s="55"/>
      <c r="C17" s="55"/>
      <c r="D17" s="55"/>
      <c r="E17" s="64" t="s">
        <v>443</v>
      </c>
      <c r="F17" s="64" t="s">
        <v>15</v>
      </c>
      <c r="G17" s="66">
        <v>10</v>
      </c>
      <c r="H17" s="55" t="s">
        <v>21</v>
      </c>
      <c r="I17" s="65" t="s">
        <v>481</v>
      </c>
      <c r="J17" s="29">
        <v>200</v>
      </c>
      <c r="K17" s="30"/>
      <c r="L17" s="30"/>
      <c r="M17" s="98"/>
      <c r="N17" s="22">
        <v>1324</v>
      </c>
      <c r="O17" s="99">
        <f t="shared" si="0"/>
        <v>6.62</v>
      </c>
      <c r="P17" s="47" t="s">
        <v>462</v>
      </c>
    </row>
    <row r="18" spans="1:16" x14ac:dyDescent="0.25">
      <c r="A18" s="28" t="s">
        <v>463</v>
      </c>
      <c r="B18" s="55"/>
      <c r="C18" s="55"/>
      <c r="D18" s="66"/>
      <c r="E18" s="64" t="s">
        <v>443</v>
      </c>
      <c r="F18" s="64" t="s">
        <v>15</v>
      </c>
      <c r="G18" s="66">
        <v>12</v>
      </c>
      <c r="H18" s="55" t="s">
        <v>123</v>
      </c>
      <c r="I18" s="65" t="s">
        <v>482</v>
      </c>
      <c r="J18" s="29">
        <v>200</v>
      </c>
      <c r="K18" s="30"/>
      <c r="L18" s="30"/>
      <c r="M18" s="98"/>
      <c r="N18" s="22">
        <v>1724</v>
      </c>
      <c r="O18" s="99">
        <f t="shared" si="0"/>
        <v>8.6199999999999992</v>
      </c>
      <c r="P18" s="47" t="s">
        <v>463</v>
      </c>
    </row>
    <row r="19" spans="1:16" x14ac:dyDescent="0.25">
      <c r="A19" s="28" t="s">
        <v>464</v>
      </c>
      <c r="B19" s="55"/>
      <c r="C19" s="66"/>
      <c r="D19" s="55"/>
      <c r="E19" s="64" t="s">
        <v>443</v>
      </c>
      <c r="F19" s="64" t="s">
        <v>15</v>
      </c>
      <c r="G19" s="66">
        <v>12</v>
      </c>
      <c r="H19" s="55" t="s">
        <v>16</v>
      </c>
      <c r="I19" s="65" t="s">
        <v>483</v>
      </c>
      <c r="J19" s="29">
        <v>200</v>
      </c>
      <c r="K19" s="30"/>
      <c r="L19" s="30"/>
      <c r="M19" s="98"/>
      <c r="N19" s="22">
        <v>1724</v>
      </c>
      <c r="O19" s="99">
        <f t="shared" si="0"/>
        <v>8.6199999999999992</v>
      </c>
      <c r="P19" s="47" t="s">
        <v>464</v>
      </c>
    </row>
    <row r="20" spans="1:16" x14ac:dyDescent="0.25">
      <c r="A20" s="28" t="s">
        <v>465</v>
      </c>
      <c r="B20" s="55"/>
      <c r="C20" s="55"/>
      <c r="D20" s="55"/>
      <c r="E20" s="64" t="s">
        <v>443</v>
      </c>
      <c r="F20" s="64" t="s">
        <v>15</v>
      </c>
      <c r="G20" s="66">
        <v>12</v>
      </c>
      <c r="H20" s="55" t="s">
        <v>21</v>
      </c>
      <c r="I20" s="65" t="s">
        <v>484</v>
      </c>
      <c r="J20" s="29">
        <v>200</v>
      </c>
      <c r="K20" s="30"/>
      <c r="L20" s="30"/>
      <c r="M20" s="98"/>
      <c r="N20" s="22">
        <v>1724</v>
      </c>
      <c r="O20" s="99">
        <f t="shared" si="0"/>
        <v>8.6199999999999992</v>
      </c>
      <c r="P20" s="47" t="s">
        <v>465</v>
      </c>
    </row>
    <row r="21" spans="1:16" x14ac:dyDescent="0.25">
      <c r="A21" s="68" t="s">
        <v>495</v>
      </c>
      <c r="B21" s="3" t="s">
        <v>254</v>
      </c>
      <c r="C21" s="3" t="s">
        <v>255</v>
      </c>
      <c r="D21" s="33"/>
      <c r="E21" s="3" t="s">
        <v>256</v>
      </c>
      <c r="F21" s="3" t="s">
        <v>8</v>
      </c>
      <c r="G21" s="32">
        <v>8</v>
      </c>
      <c r="H21" s="3" t="s">
        <v>16</v>
      </c>
      <c r="I21" s="3" t="s">
        <v>389</v>
      </c>
      <c r="J21" s="67">
        <v>400</v>
      </c>
      <c r="K21" s="30"/>
      <c r="L21" s="30"/>
      <c r="M21" s="30"/>
      <c r="N21" s="22">
        <v>6.69</v>
      </c>
      <c r="O21" s="31">
        <f t="shared" ref="O21:O29" si="1">N21</f>
        <v>6.69</v>
      </c>
      <c r="P21" s="47" t="s">
        <v>495</v>
      </c>
    </row>
    <row r="22" spans="1:16" x14ac:dyDescent="0.25">
      <c r="A22" s="68" t="s">
        <v>487</v>
      </c>
      <c r="B22" s="3" t="s">
        <v>257</v>
      </c>
      <c r="C22" s="3" t="s">
        <v>258</v>
      </c>
      <c r="D22" s="33"/>
      <c r="E22" s="3" t="s">
        <v>256</v>
      </c>
      <c r="F22" s="3" t="s">
        <v>8</v>
      </c>
      <c r="G22" s="32">
        <v>8</v>
      </c>
      <c r="H22" s="3" t="s">
        <v>485</v>
      </c>
      <c r="I22" s="3" t="s">
        <v>492</v>
      </c>
      <c r="J22" s="67">
        <v>400</v>
      </c>
      <c r="K22" s="30"/>
      <c r="L22" s="30"/>
      <c r="M22" s="30"/>
      <c r="N22" s="22">
        <v>6.69</v>
      </c>
      <c r="O22" s="31">
        <f t="shared" si="1"/>
        <v>6.69</v>
      </c>
      <c r="P22" s="47" t="s">
        <v>487</v>
      </c>
    </row>
    <row r="23" spans="1:16" x14ac:dyDescent="0.25">
      <c r="A23" s="68" t="s">
        <v>498</v>
      </c>
      <c r="B23" s="3" t="s">
        <v>259</v>
      </c>
      <c r="C23" s="3" t="s">
        <v>260</v>
      </c>
      <c r="D23" s="33"/>
      <c r="E23" s="3" t="s">
        <v>256</v>
      </c>
      <c r="F23" s="3" t="s">
        <v>8</v>
      </c>
      <c r="G23" s="32">
        <v>8</v>
      </c>
      <c r="H23" s="3" t="s">
        <v>21</v>
      </c>
      <c r="I23" s="3" t="s">
        <v>390</v>
      </c>
      <c r="J23" s="67">
        <v>400</v>
      </c>
      <c r="K23" s="30"/>
      <c r="L23" s="30"/>
      <c r="M23" s="30"/>
      <c r="N23" s="22">
        <v>6.69</v>
      </c>
      <c r="O23" s="31">
        <f t="shared" si="1"/>
        <v>6.69</v>
      </c>
      <c r="P23" s="47" t="s">
        <v>498</v>
      </c>
    </row>
    <row r="24" spans="1:16" x14ac:dyDescent="0.25">
      <c r="A24" s="68" t="s">
        <v>496</v>
      </c>
      <c r="B24" s="3" t="s">
        <v>263</v>
      </c>
      <c r="C24" s="3" t="s">
        <v>264</v>
      </c>
      <c r="D24" s="33"/>
      <c r="E24" s="3" t="s">
        <v>256</v>
      </c>
      <c r="F24" s="3" t="s">
        <v>8</v>
      </c>
      <c r="G24" s="32">
        <v>10</v>
      </c>
      <c r="H24" s="3" t="s">
        <v>16</v>
      </c>
      <c r="I24" s="3" t="s">
        <v>391</v>
      </c>
      <c r="J24" s="67">
        <v>400</v>
      </c>
      <c r="K24" s="30"/>
      <c r="L24" s="30"/>
      <c r="M24" s="30"/>
      <c r="N24" s="22">
        <v>8.2899999999999991</v>
      </c>
      <c r="O24" s="31">
        <f t="shared" si="1"/>
        <v>8.2899999999999991</v>
      </c>
      <c r="P24" s="47" t="s">
        <v>496</v>
      </c>
    </row>
    <row r="25" spans="1:16" x14ac:dyDescent="0.25">
      <c r="A25" s="68" t="s">
        <v>499</v>
      </c>
      <c r="B25" s="3" t="s">
        <v>265</v>
      </c>
      <c r="C25" s="3" t="s">
        <v>266</v>
      </c>
      <c r="D25" s="33"/>
      <c r="E25" s="3" t="s">
        <v>256</v>
      </c>
      <c r="F25" s="3" t="s">
        <v>8</v>
      </c>
      <c r="G25" s="32">
        <v>10</v>
      </c>
      <c r="H25" s="3" t="s">
        <v>21</v>
      </c>
      <c r="I25" s="3" t="s">
        <v>392</v>
      </c>
      <c r="J25" s="67">
        <v>400</v>
      </c>
      <c r="K25" s="30"/>
      <c r="L25" s="30"/>
      <c r="M25" s="30"/>
      <c r="N25" s="22">
        <v>8.2899999999999991</v>
      </c>
      <c r="O25" s="31">
        <f t="shared" si="1"/>
        <v>8.2899999999999991</v>
      </c>
      <c r="P25" s="47" t="s">
        <v>499</v>
      </c>
    </row>
    <row r="26" spans="1:16" x14ac:dyDescent="0.25">
      <c r="A26" s="68" t="s">
        <v>497</v>
      </c>
      <c r="B26" s="3" t="s">
        <v>267</v>
      </c>
      <c r="C26" s="3" t="s">
        <v>268</v>
      </c>
      <c r="D26" s="3"/>
      <c r="E26" s="3" t="s">
        <v>256</v>
      </c>
      <c r="F26" s="3" t="s">
        <v>8</v>
      </c>
      <c r="G26" s="32">
        <v>12</v>
      </c>
      <c r="H26" s="3" t="s">
        <v>16</v>
      </c>
      <c r="I26" s="3" t="s">
        <v>393</v>
      </c>
      <c r="J26" s="67">
        <v>400</v>
      </c>
      <c r="K26" s="30"/>
      <c r="L26" s="30"/>
      <c r="M26" s="30"/>
      <c r="N26" s="22">
        <v>10.95</v>
      </c>
      <c r="O26" s="31">
        <f t="shared" si="1"/>
        <v>10.95</v>
      </c>
      <c r="P26" s="47" t="s">
        <v>497</v>
      </c>
    </row>
    <row r="27" spans="1:16" x14ac:dyDescent="0.25">
      <c r="A27" s="68" t="s">
        <v>500</v>
      </c>
      <c r="B27" s="3" t="s">
        <v>269</v>
      </c>
      <c r="C27" s="3" t="s">
        <v>270</v>
      </c>
      <c r="D27" s="66"/>
      <c r="E27" s="3" t="s">
        <v>256</v>
      </c>
      <c r="F27" s="3" t="s">
        <v>8</v>
      </c>
      <c r="G27" s="32">
        <v>12</v>
      </c>
      <c r="H27" s="3" t="s">
        <v>21</v>
      </c>
      <c r="I27" s="3" t="s">
        <v>394</v>
      </c>
      <c r="J27" s="67">
        <v>400</v>
      </c>
      <c r="K27" s="30"/>
      <c r="L27" s="30"/>
      <c r="M27" s="30"/>
      <c r="N27" s="22">
        <v>10.95</v>
      </c>
      <c r="O27" s="31">
        <f t="shared" si="1"/>
        <v>10.95</v>
      </c>
      <c r="P27" s="47" t="s">
        <v>500</v>
      </c>
    </row>
    <row r="28" spans="1:16" x14ac:dyDescent="0.25">
      <c r="A28" s="68" t="s">
        <v>488</v>
      </c>
      <c r="B28" s="3" t="s">
        <v>261</v>
      </c>
      <c r="C28" s="66" t="s">
        <v>262</v>
      </c>
      <c r="D28" s="33"/>
      <c r="E28" s="3" t="s">
        <v>256</v>
      </c>
      <c r="F28" s="3" t="s">
        <v>8</v>
      </c>
      <c r="G28" s="32" t="s">
        <v>490</v>
      </c>
      <c r="H28" s="3" t="s">
        <v>485</v>
      </c>
      <c r="I28" s="3" t="s">
        <v>493</v>
      </c>
      <c r="J28" s="67">
        <v>400</v>
      </c>
      <c r="K28" s="30"/>
      <c r="L28" s="30"/>
      <c r="M28" s="30"/>
      <c r="N28" s="22">
        <v>8.2899999999999991</v>
      </c>
      <c r="O28" s="31">
        <f t="shared" si="1"/>
        <v>8.2899999999999991</v>
      </c>
      <c r="P28" s="47" t="s">
        <v>488</v>
      </c>
    </row>
    <row r="29" spans="1:16" x14ac:dyDescent="0.25">
      <c r="A29" s="68" t="s">
        <v>489</v>
      </c>
      <c r="B29" s="3" t="s">
        <v>271</v>
      </c>
      <c r="C29" s="3" t="s">
        <v>272</v>
      </c>
      <c r="D29" s="33"/>
      <c r="E29" s="3" t="s">
        <v>256</v>
      </c>
      <c r="F29" s="3" t="s">
        <v>8</v>
      </c>
      <c r="G29" s="32" t="s">
        <v>491</v>
      </c>
      <c r="H29" s="3" t="s">
        <v>485</v>
      </c>
      <c r="I29" s="3" t="s">
        <v>494</v>
      </c>
      <c r="J29" s="67">
        <v>400</v>
      </c>
      <c r="K29" s="30"/>
      <c r="L29" s="30"/>
      <c r="M29" s="30"/>
      <c r="N29" s="22">
        <v>10.95</v>
      </c>
      <c r="O29" s="31">
        <f t="shared" si="1"/>
        <v>10.95</v>
      </c>
      <c r="P29" s="47" t="s">
        <v>489</v>
      </c>
    </row>
    <row r="30" spans="1:16" x14ac:dyDescent="0.25">
      <c r="A30" s="28" t="s">
        <v>162</v>
      </c>
      <c r="B30" s="3" t="s">
        <v>163</v>
      </c>
      <c r="C30" s="3" t="s">
        <v>164</v>
      </c>
      <c r="D30" s="3" t="s">
        <v>165</v>
      </c>
      <c r="E30" s="3" t="s">
        <v>14</v>
      </c>
      <c r="F30" s="3" t="s">
        <v>166</v>
      </c>
      <c r="G30" s="32">
        <v>6</v>
      </c>
      <c r="H30" s="3" t="s">
        <v>123</v>
      </c>
      <c r="I30" s="3" t="s">
        <v>357</v>
      </c>
      <c r="J30" s="29">
        <v>200</v>
      </c>
      <c r="K30" s="30"/>
      <c r="L30" s="30"/>
      <c r="M30" s="98"/>
      <c r="N30" s="22">
        <v>319.5</v>
      </c>
      <c r="O30" s="99">
        <f t="shared" ref="O30:O83" si="2">ROUND((N30/J30)*$O$1+N30/J30,2)</f>
        <v>1.6</v>
      </c>
      <c r="P30" s="47" t="s">
        <v>162</v>
      </c>
    </row>
    <row r="31" spans="1:16" x14ac:dyDescent="0.25">
      <c r="A31" s="28" t="s">
        <v>167</v>
      </c>
      <c r="B31" s="3" t="s">
        <v>168</v>
      </c>
      <c r="C31" s="66" t="s">
        <v>169</v>
      </c>
      <c r="D31" s="3" t="s">
        <v>170</v>
      </c>
      <c r="E31" s="3" t="s">
        <v>14</v>
      </c>
      <c r="F31" s="3" t="s">
        <v>166</v>
      </c>
      <c r="G31" s="32">
        <v>6</v>
      </c>
      <c r="H31" s="3" t="s">
        <v>16</v>
      </c>
      <c r="I31" s="3" t="s">
        <v>358</v>
      </c>
      <c r="J31" s="29">
        <v>200</v>
      </c>
      <c r="K31" s="30"/>
      <c r="L31" s="30"/>
      <c r="M31" s="98"/>
      <c r="N31" s="22">
        <v>319.5</v>
      </c>
      <c r="O31" s="99">
        <f t="shared" si="2"/>
        <v>1.6</v>
      </c>
      <c r="P31" s="47" t="s">
        <v>167</v>
      </c>
    </row>
    <row r="32" spans="1:16" x14ac:dyDescent="0.25">
      <c r="A32" s="28" t="s">
        <v>171</v>
      </c>
      <c r="B32" s="3" t="s">
        <v>172</v>
      </c>
      <c r="C32" s="3" t="s">
        <v>173</v>
      </c>
      <c r="D32" s="3" t="s">
        <v>174</v>
      </c>
      <c r="E32" s="3" t="s">
        <v>14</v>
      </c>
      <c r="F32" s="3" t="s">
        <v>166</v>
      </c>
      <c r="G32" s="32">
        <v>6</v>
      </c>
      <c r="H32" s="3" t="s">
        <v>21</v>
      </c>
      <c r="I32" s="3" t="s">
        <v>359</v>
      </c>
      <c r="J32" s="29">
        <v>200</v>
      </c>
      <c r="K32" s="30"/>
      <c r="L32" s="30"/>
      <c r="M32" s="98"/>
      <c r="N32" s="22">
        <v>319.5</v>
      </c>
      <c r="O32" s="99">
        <f t="shared" si="2"/>
        <v>1.6</v>
      </c>
      <c r="P32" s="47" t="s">
        <v>171</v>
      </c>
    </row>
    <row r="33" spans="1:16" x14ac:dyDescent="0.25">
      <c r="A33" s="28" t="s">
        <v>175</v>
      </c>
      <c r="B33" s="3" t="s">
        <v>176</v>
      </c>
      <c r="C33" s="3" t="s">
        <v>177</v>
      </c>
      <c r="D33" s="3" t="s">
        <v>178</v>
      </c>
      <c r="E33" s="3" t="s">
        <v>14</v>
      </c>
      <c r="F33" s="3" t="s">
        <v>166</v>
      </c>
      <c r="G33" s="32">
        <v>6</v>
      </c>
      <c r="H33" s="3" t="s">
        <v>26</v>
      </c>
      <c r="I33" s="3" t="s">
        <v>360</v>
      </c>
      <c r="J33" s="29">
        <v>200</v>
      </c>
      <c r="K33" s="30"/>
      <c r="L33" s="30"/>
      <c r="M33" s="98"/>
      <c r="N33" s="22">
        <v>319.5</v>
      </c>
      <c r="O33" s="99">
        <f t="shared" si="2"/>
        <v>1.6</v>
      </c>
      <c r="P33" s="47" t="s">
        <v>175</v>
      </c>
    </row>
    <row r="34" spans="1:16" x14ac:dyDescent="0.25">
      <c r="A34" s="28" t="s">
        <v>179</v>
      </c>
      <c r="B34" s="3" t="s">
        <v>180</v>
      </c>
      <c r="C34" s="66" t="s">
        <v>181</v>
      </c>
      <c r="D34" s="3" t="s">
        <v>182</v>
      </c>
      <c r="E34" s="3" t="s">
        <v>14</v>
      </c>
      <c r="F34" s="3" t="s">
        <v>166</v>
      </c>
      <c r="G34" s="32">
        <v>8</v>
      </c>
      <c r="H34" s="3" t="s">
        <v>123</v>
      </c>
      <c r="I34" s="3" t="s">
        <v>361</v>
      </c>
      <c r="J34" s="29">
        <v>200</v>
      </c>
      <c r="K34" s="30"/>
      <c r="L34" s="30"/>
      <c r="M34" s="98"/>
      <c r="N34" s="22">
        <v>374.5</v>
      </c>
      <c r="O34" s="99">
        <f t="shared" si="2"/>
        <v>1.87</v>
      </c>
      <c r="P34" s="47" t="s">
        <v>179</v>
      </c>
    </row>
    <row r="35" spans="1:16" x14ac:dyDescent="0.25">
      <c r="A35" s="28" t="s">
        <v>183</v>
      </c>
      <c r="B35" s="3" t="s">
        <v>184</v>
      </c>
      <c r="C35" s="66" t="s">
        <v>185</v>
      </c>
      <c r="D35" s="3" t="s">
        <v>186</v>
      </c>
      <c r="E35" s="3" t="s">
        <v>14</v>
      </c>
      <c r="F35" s="3" t="s">
        <v>166</v>
      </c>
      <c r="G35" s="32">
        <v>8</v>
      </c>
      <c r="H35" s="3" t="s">
        <v>16</v>
      </c>
      <c r="I35" s="3" t="s">
        <v>362</v>
      </c>
      <c r="J35" s="29">
        <v>200</v>
      </c>
      <c r="K35" s="30"/>
      <c r="L35" s="30"/>
      <c r="M35" s="98"/>
      <c r="N35" s="22">
        <v>374.5</v>
      </c>
      <c r="O35" s="99">
        <f t="shared" si="2"/>
        <v>1.87</v>
      </c>
      <c r="P35" s="47" t="s">
        <v>183</v>
      </c>
    </row>
    <row r="36" spans="1:16" x14ac:dyDescent="0.25">
      <c r="A36" s="28" t="s">
        <v>187</v>
      </c>
      <c r="B36" s="3" t="s">
        <v>188</v>
      </c>
      <c r="C36" s="66" t="s">
        <v>189</v>
      </c>
      <c r="D36" s="3" t="s">
        <v>190</v>
      </c>
      <c r="E36" s="3" t="s">
        <v>14</v>
      </c>
      <c r="F36" s="3" t="s">
        <v>166</v>
      </c>
      <c r="G36" s="32">
        <v>8</v>
      </c>
      <c r="H36" s="3" t="s">
        <v>21</v>
      </c>
      <c r="I36" s="3" t="s">
        <v>363</v>
      </c>
      <c r="J36" s="29">
        <v>200</v>
      </c>
      <c r="K36" s="30"/>
      <c r="L36" s="30"/>
      <c r="M36" s="98"/>
      <c r="N36" s="22">
        <v>374.5</v>
      </c>
      <c r="O36" s="99">
        <f t="shared" si="2"/>
        <v>1.87</v>
      </c>
      <c r="P36" s="47" t="s">
        <v>187</v>
      </c>
    </row>
    <row r="37" spans="1:16" x14ac:dyDescent="0.25">
      <c r="A37" s="28" t="s">
        <v>191</v>
      </c>
      <c r="B37" s="3" t="s">
        <v>192</v>
      </c>
      <c r="C37" s="66" t="s">
        <v>193</v>
      </c>
      <c r="D37" s="66" t="s">
        <v>194</v>
      </c>
      <c r="E37" s="3" t="s">
        <v>14</v>
      </c>
      <c r="F37" s="3" t="s">
        <v>166</v>
      </c>
      <c r="G37" s="32">
        <v>8</v>
      </c>
      <c r="H37" s="3" t="s">
        <v>26</v>
      </c>
      <c r="I37" s="3" t="s">
        <v>364</v>
      </c>
      <c r="J37" s="29">
        <v>200</v>
      </c>
      <c r="K37" s="30"/>
      <c r="L37" s="30"/>
      <c r="M37" s="98"/>
      <c r="N37" s="22">
        <v>374.5</v>
      </c>
      <c r="O37" s="99">
        <f t="shared" si="2"/>
        <v>1.87</v>
      </c>
      <c r="P37" s="47" t="s">
        <v>191</v>
      </c>
    </row>
    <row r="38" spans="1:16" x14ac:dyDescent="0.25">
      <c r="A38" s="28" t="s">
        <v>195</v>
      </c>
      <c r="B38" s="3" t="s">
        <v>196</v>
      </c>
      <c r="C38" s="66" t="s">
        <v>197</v>
      </c>
      <c r="D38" s="3" t="s">
        <v>198</v>
      </c>
      <c r="E38" s="3" t="s">
        <v>14</v>
      </c>
      <c r="F38" s="3" t="s">
        <v>166</v>
      </c>
      <c r="G38" s="32">
        <v>10</v>
      </c>
      <c r="H38" s="3" t="s">
        <v>123</v>
      </c>
      <c r="I38" s="3" t="s">
        <v>365</v>
      </c>
      <c r="J38" s="29">
        <v>200</v>
      </c>
      <c r="K38" s="30"/>
      <c r="L38" s="30"/>
      <c r="M38" s="98"/>
      <c r="N38" s="22">
        <v>574</v>
      </c>
      <c r="O38" s="99">
        <f t="shared" si="2"/>
        <v>2.87</v>
      </c>
      <c r="P38" s="47" t="s">
        <v>195</v>
      </c>
    </row>
    <row r="39" spans="1:16" x14ac:dyDescent="0.25">
      <c r="A39" s="28" t="s">
        <v>199</v>
      </c>
      <c r="B39" s="3" t="s">
        <v>200</v>
      </c>
      <c r="C39" s="3" t="s">
        <v>201</v>
      </c>
      <c r="D39" s="3" t="s">
        <v>202</v>
      </c>
      <c r="E39" s="3" t="s">
        <v>14</v>
      </c>
      <c r="F39" s="3" t="s">
        <v>166</v>
      </c>
      <c r="G39" s="32">
        <v>10</v>
      </c>
      <c r="H39" s="3" t="s">
        <v>16</v>
      </c>
      <c r="I39" s="3" t="s">
        <v>366</v>
      </c>
      <c r="J39" s="29">
        <v>200</v>
      </c>
      <c r="K39" s="30"/>
      <c r="L39" s="30"/>
      <c r="M39" s="98"/>
      <c r="N39" s="22">
        <v>574</v>
      </c>
      <c r="O39" s="99">
        <f t="shared" si="2"/>
        <v>2.87</v>
      </c>
      <c r="P39" s="47" t="s">
        <v>199</v>
      </c>
    </row>
    <row r="40" spans="1:16" x14ac:dyDescent="0.25">
      <c r="A40" s="28" t="s">
        <v>203</v>
      </c>
      <c r="B40" s="3" t="s">
        <v>204</v>
      </c>
      <c r="C40" s="3" t="s">
        <v>205</v>
      </c>
      <c r="D40" s="3" t="s">
        <v>206</v>
      </c>
      <c r="E40" s="3" t="s">
        <v>14</v>
      </c>
      <c r="F40" s="3" t="s">
        <v>166</v>
      </c>
      <c r="G40" s="32">
        <v>10</v>
      </c>
      <c r="H40" s="3" t="s">
        <v>21</v>
      </c>
      <c r="I40" s="3" t="s">
        <v>367</v>
      </c>
      <c r="J40" s="29">
        <v>200</v>
      </c>
      <c r="K40" s="30"/>
      <c r="L40" s="30"/>
      <c r="M40" s="98"/>
      <c r="N40" s="22">
        <v>574</v>
      </c>
      <c r="O40" s="99">
        <f t="shared" si="2"/>
        <v>2.87</v>
      </c>
      <c r="P40" s="47" t="s">
        <v>203</v>
      </c>
    </row>
    <row r="41" spans="1:16" x14ac:dyDescent="0.25">
      <c r="A41" s="28" t="s">
        <v>207</v>
      </c>
      <c r="B41" s="3" t="s">
        <v>208</v>
      </c>
      <c r="C41" s="3" t="s">
        <v>209</v>
      </c>
      <c r="D41" s="3" t="s">
        <v>210</v>
      </c>
      <c r="E41" s="3" t="s">
        <v>14</v>
      </c>
      <c r="F41" s="3" t="s">
        <v>166</v>
      </c>
      <c r="G41" s="32">
        <v>10</v>
      </c>
      <c r="H41" s="3" t="s">
        <v>26</v>
      </c>
      <c r="I41" s="3" t="s">
        <v>368</v>
      </c>
      <c r="J41" s="29">
        <v>200</v>
      </c>
      <c r="K41" s="30"/>
      <c r="L41" s="30"/>
      <c r="M41" s="98"/>
      <c r="N41" s="22">
        <v>574</v>
      </c>
      <c r="O41" s="99">
        <f t="shared" si="2"/>
        <v>2.87</v>
      </c>
      <c r="P41" s="47" t="s">
        <v>207</v>
      </c>
    </row>
    <row r="42" spans="1:16" x14ac:dyDescent="0.25">
      <c r="A42" s="28" t="s">
        <v>211</v>
      </c>
      <c r="B42" s="3" t="s">
        <v>212</v>
      </c>
      <c r="C42" s="3" t="s">
        <v>213</v>
      </c>
      <c r="D42" s="66" t="s">
        <v>214</v>
      </c>
      <c r="E42" s="3" t="s">
        <v>14</v>
      </c>
      <c r="F42" s="3" t="s">
        <v>166</v>
      </c>
      <c r="G42" s="32">
        <v>12</v>
      </c>
      <c r="H42" s="3" t="s">
        <v>123</v>
      </c>
      <c r="I42" s="3" t="s">
        <v>369</v>
      </c>
      <c r="J42" s="29">
        <v>200</v>
      </c>
      <c r="K42" s="30"/>
      <c r="L42" s="30"/>
      <c r="M42" s="98"/>
      <c r="N42" s="22">
        <v>809.00000000000011</v>
      </c>
      <c r="O42" s="99">
        <f t="shared" si="2"/>
        <v>4.05</v>
      </c>
      <c r="P42" s="47" t="s">
        <v>211</v>
      </c>
    </row>
    <row r="43" spans="1:16" x14ac:dyDescent="0.25">
      <c r="A43" s="28" t="s">
        <v>215</v>
      </c>
      <c r="B43" s="3" t="s">
        <v>216</v>
      </c>
      <c r="C43" s="3" t="s">
        <v>217</v>
      </c>
      <c r="D43" s="66" t="s">
        <v>218</v>
      </c>
      <c r="E43" s="3" t="s">
        <v>14</v>
      </c>
      <c r="F43" s="3" t="s">
        <v>166</v>
      </c>
      <c r="G43" s="32">
        <v>12</v>
      </c>
      <c r="H43" s="3" t="s">
        <v>16</v>
      </c>
      <c r="I43" s="3" t="s">
        <v>370</v>
      </c>
      <c r="J43" s="29">
        <v>200</v>
      </c>
      <c r="K43" s="30"/>
      <c r="L43" s="30"/>
      <c r="M43" s="98"/>
      <c r="N43" s="22">
        <v>809.00000000000011</v>
      </c>
      <c r="O43" s="99">
        <f t="shared" si="2"/>
        <v>4.05</v>
      </c>
      <c r="P43" s="47" t="s">
        <v>215</v>
      </c>
    </row>
    <row r="44" spans="1:16" x14ac:dyDescent="0.25">
      <c r="A44" s="28" t="s">
        <v>219</v>
      </c>
      <c r="B44" s="3" t="s">
        <v>220</v>
      </c>
      <c r="C44" s="3" t="s">
        <v>221</v>
      </c>
      <c r="D44" s="66" t="s">
        <v>222</v>
      </c>
      <c r="E44" s="3" t="s">
        <v>14</v>
      </c>
      <c r="F44" s="3" t="s">
        <v>166</v>
      </c>
      <c r="G44" s="32">
        <v>12</v>
      </c>
      <c r="H44" s="3" t="s">
        <v>21</v>
      </c>
      <c r="I44" s="3" t="s">
        <v>371</v>
      </c>
      <c r="J44" s="29">
        <v>200</v>
      </c>
      <c r="K44" s="30"/>
      <c r="L44" s="30"/>
      <c r="M44" s="98"/>
      <c r="N44" s="22">
        <v>809.00000000000011</v>
      </c>
      <c r="O44" s="99">
        <f t="shared" si="2"/>
        <v>4.05</v>
      </c>
      <c r="P44" s="47" t="s">
        <v>219</v>
      </c>
    </row>
    <row r="45" spans="1:16" x14ac:dyDescent="0.25">
      <c r="A45" s="28" t="s">
        <v>223</v>
      </c>
      <c r="B45" s="3" t="s">
        <v>224</v>
      </c>
      <c r="C45" s="3" t="s">
        <v>225</v>
      </c>
      <c r="D45" s="66" t="s">
        <v>226</v>
      </c>
      <c r="E45" s="3" t="s">
        <v>14</v>
      </c>
      <c r="F45" s="3" t="s">
        <v>166</v>
      </c>
      <c r="G45" s="32">
        <v>12</v>
      </c>
      <c r="H45" s="3" t="s">
        <v>26</v>
      </c>
      <c r="I45" s="65" t="s">
        <v>372</v>
      </c>
      <c r="J45" s="29">
        <v>200</v>
      </c>
      <c r="K45" s="30"/>
      <c r="L45" s="30"/>
      <c r="M45" s="98"/>
      <c r="N45" s="22">
        <v>809.00000000000011</v>
      </c>
      <c r="O45" s="99">
        <f t="shared" si="2"/>
        <v>4.05</v>
      </c>
      <c r="P45" s="47" t="s">
        <v>223</v>
      </c>
    </row>
    <row r="46" spans="1:16" x14ac:dyDescent="0.25">
      <c r="A46" s="28" t="s">
        <v>227</v>
      </c>
      <c r="B46" s="3" t="s">
        <v>228</v>
      </c>
      <c r="C46" s="66" t="s">
        <v>229</v>
      </c>
      <c r="D46" s="66" t="s">
        <v>230</v>
      </c>
      <c r="E46" s="3" t="s">
        <v>14</v>
      </c>
      <c r="F46" s="3" t="s">
        <v>166</v>
      </c>
      <c r="G46" s="32">
        <v>14</v>
      </c>
      <c r="H46" s="3" t="s">
        <v>123</v>
      </c>
      <c r="I46" s="3" t="s">
        <v>373</v>
      </c>
      <c r="J46" s="34">
        <v>100</v>
      </c>
      <c r="K46" s="30"/>
      <c r="L46" s="30"/>
      <c r="M46" s="98"/>
      <c r="N46" s="22">
        <v>599</v>
      </c>
      <c r="O46" s="99">
        <f t="shared" si="2"/>
        <v>5.99</v>
      </c>
      <c r="P46" s="47" t="s">
        <v>227</v>
      </c>
    </row>
    <row r="47" spans="1:16" x14ac:dyDescent="0.25">
      <c r="A47" s="28" t="s">
        <v>231</v>
      </c>
      <c r="B47" s="3" t="s">
        <v>232</v>
      </c>
      <c r="C47" s="3" t="s">
        <v>233</v>
      </c>
      <c r="D47" s="66" t="s">
        <v>234</v>
      </c>
      <c r="E47" s="3" t="s">
        <v>14</v>
      </c>
      <c r="F47" s="3" t="s">
        <v>166</v>
      </c>
      <c r="G47" s="32">
        <v>14</v>
      </c>
      <c r="H47" s="3" t="s">
        <v>16</v>
      </c>
      <c r="I47" s="3" t="s">
        <v>374</v>
      </c>
      <c r="J47" s="34">
        <v>100</v>
      </c>
      <c r="K47" s="30"/>
      <c r="L47" s="30"/>
      <c r="M47" s="98"/>
      <c r="N47" s="22">
        <v>599</v>
      </c>
      <c r="O47" s="99">
        <f t="shared" si="2"/>
        <v>5.99</v>
      </c>
      <c r="P47" s="47" t="s">
        <v>231</v>
      </c>
    </row>
    <row r="48" spans="1:16" x14ac:dyDescent="0.25">
      <c r="A48" s="28" t="s">
        <v>235</v>
      </c>
      <c r="B48" s="3" t="s">
        <v>236</v>
      </c>
      <c r="C48" s="3" t="s">
        <v>237</v>
      </c>
      <c r="D48" s="66" t="s">
        <v>238</v>
      </c>
      <c r="E48" s="3" t="s">
        <v>14</v>
      </c>
      <c r="F48" s="3" t="s">
        <v>166</v>
      </c>
      <c r="G48" s="32">
        <v>14</v>
      </c>
      <c r="H48" s="3" t="s">
        <v>21</v>
      </c>
      <c r="I48" s="65" t="s">
        <v>375</v>
      </c>
      <c r="J48" s="34">
        <v>100</v>
      </c>
      <c r="K48" s="30"/>
      <c r="L48" s="30"/>
      <c r="M48" s="98"/>
      <c r="N48" s="22">
        <v>599</v>
      </c>
      <c r="O48" s="99">
        <f t="shared" si="2"/>
        <v>5.99</v>
      </c>
      <c r="P48" s="47" t="s">
        <v>235</v>
      </c>
    </row>
    <row r="49" spans="1:16" x14ac:dyDescent="0.25">
      <c r="A49" s="28" t="s">
        <v>239</v>
      </c>
      <c r="B49" s="3" t="s">
        <v>240</v>
      </c>
      <c r="C49" s="66" t="s">
        <v>237</v>
      </c>
      <c r="D49" s="66" t="s">
        <v>241</v>
      </c>
      <c r="E49" s="3" t="s">
        <v>14</v>
      </c>
      <c r="F49" s="3" t="s">
        <v>166</v>
      </c>
      <c r="G49" s="32">
        <v>14</v>
      </c>
      <c r="H49" s="3" t="s">
        <v>26</v>
      </c>
      <c r="I49" s="3" t="s">
        <v>376</v>
      </c>
      <c r="J49" s="34">
        <v>100</v>
      </c>
      <c r="K49" s="30"/>
      <c r="L49" s="30"/>
      <c r="M49" s="98"/>
      <c r="N49" s="22">
        <v>599</v>
      </c>
      <c r="O49" s="99">
        <f t="shared" si="2"/>
        <v>5.99</v>
      </c>
      <c r="P49" s="47" t="s">
        <v>239</v>
      </c>
    </row>
    <row r="50" spans="1:16" x14ac:dyDescent="0.25">
      <c r="A50" s="28" t="s">
        <v>242</v>
      </c>
      <c r="B50" s="3" t="s">
        <v>243</v>
      </c>
      <c r="C50" s="3" t="s">
        <v>244</v>
      </c>
      <c r="D50" s="66" t="s">
        <v>245</v>
      </c>
      <c r="E50" s="3" t="s">
        <v>14</v>
      </c>
      <c r="F50" s="3" t="s">
        <v>166</v>
      </c>
      <c r="G50" s="32">
        <v>16</v>
      </c>
      <c r="H50" s="3" t="s">
        <v>123</v>
      </c>
      <c r="I50" s="3" t="s">
        <v>377</v>
      </c>
      <c r="J50" s="34">
        <v>100</v>
      </c>
      <c r="K50" s="30"/>
      <c r="L50" s="30"/>
      <c r="M50" s="98"/>
      <c r="N50" s="22">
        <v>769</v>
      </c>
      <c r="O50" s="99">
        <f t="shared" si="2"/>
        <v>7.69</v>
      </c>
      <c r="P50" s="47" t="s">
        <v>242</v>
      </c>
    </row>
    <row r="51" spans="1:16" x14ac:dyDescent="0.25">
      <c r="A51" s="28" t="s">
        <v>246</v>
      </c>
      <c r="B51" s="3" t="s">
        <v>247</v>
      </c>
      <c r="C51" s="3" t="s">
        <v>248</v>
      </c>
      <c r="D51" s="3" t="s">
        <v>249</v>
      </c>
      <c r="E51" s="3" t="s">
        <v>14</v>
      </c>
      <c r="F51" s="3" t="s">
        <v>166</v>
      </c>
      <c r="G51" s="32">
        <v>16</v>
      </c>
      <c r="H51" s="3" t="s">
        <v>16</v>
      </c>
      <c r="I51" s="3" t="s">
        <v>378</v>
      </c>
      <c r="J51" s="34">
        <v>100</v>
      </c>
      <c r="K51" s="30"/>
      <c r="L51" s="30"/>
      <c r="M51" s="98"/>
      <c r="N51" s="22">
        <v>769</v>
      </c>
      <c r="O51" s="99">
        <f t="shared" si="2"/>
        <v>7.69</v>
      </c>
      <c r="P51" s="47" t="s">
        <v>246</v>
      </c>
    </row>
    <row r="52" spans="1:16" x14ac:dyDescent="0.25">
      <c r="A52" s="28" t="s">
        <v>250</v>
      </c>
      <c r="B52" s="3" t="s">
        <v>251</v>
      </c>
      <c r="C52" s="3" t="s">
        <v>252</v>
      </c>
      <c r="D52" s="33" t="s">
        <v>253</v>
      </c>
      <c r="E52" s="3" t="s">
        <v>14</v>
      </c>
      <c r="F52" s="3" t="s">
        <v>166</v>
      </c>
      <c r="G52" s="32">
        <v>16</v>
      </c>
      <c r="H52" s="3" t="s">
        <v>21</v>
      </c>
      <c r="I52" s="3" t="s">
        <v>379</v>
      </c>
      <c r="J52" s="34">
        <v>100</v>
      </c>
      <c r="K52" s="30"/>
      <c r="L52" s="30"/>
      <c r="M52" s="98"/>
      <c r="N52" s="22">
        <v>769</v>
      </c>
      <c r="O52" s="99">
        <f t="shared" si="2"/>
        <v>7.69</v>
      </c>
      <c r="P52" s="47" t="s">
        <v>250</v>
      </c>
    </row>
    <row r="53" spans="1:16" x14ac:dyDescent="0.25">
      <c r="A53" s="28" t="s">
        <v>10</v>
      </c>
      <c r="B53" s="3" t="s">
        <v>11</v>
      </c>
      <c r="C53" s="33" t="s">
        <v>12</v>
      </c>
      <c r="D53" s="3" t="s">
        <v>13</v>
      </c>
      <c r="E53" s="3" t="s">
        <v>309</v>
      </c>
      <c r="F53" s="3" t="s">
        <v>15</v>
      </c>
      <c r="G53" s="32">
        <v>6</v>
      </c>
      <c r="H53" s="3" t="s">
        <v>16</v>
      </c>
      <c r="I53" s="3" t="s">
        <v>428</v>
      </c>
      <c r="J53" s="29">
        <v>200</v>
      </c>
      <c r="K53" s="30"/>
      <c r="L53" s="30"/>
      <c r="M53" s="98"/>
      <c r="N53" s="22">
        <v>289.5</v>
      </c>
      <c r="O53" s="99">
        <f t="shared" si="2"/>
        <v>1.45</v>
      </c>
      <c r="P53" s="47" t="s">
        <v>10</v>
      </c>
    </row>
    <row r="54" spans="1:16" x14ac:dyDescent="0.25">
      <c r="A54" s="28" t="s">
        <v>17</v>
      </c>
      <c r="B54" s="3" t="s">
        <v>18</v>
      </c>
      <c r="C54" s="33" t="s">
        <v>19</v>
      </c>
      <c r="D54" s="3" t="s">
        <v>20</v>
      </c>
      <c r="E54" s="3" t="s">
        <v>309</v>
      </c>
      <c r="F54" s="3" t="s">
        <v>15</v>
      </c>
      <c r="G54" s="32">
        <v>6</v>
      </c>
      <c r="H54" s="3" t="s">
        <v>21</v>
      </c>
      <c r="I54" s="3" t="s">
        <v>429</v>
      </c>
      <c r="J54" s="29">
        <v>200</v>
      </c>
      <c r="K54" s="30"/>
      <c r="L54" s="30"/>
      <c r="M54" s="98"/>
      <c r="N54" s="22">
        <v>289.5</v>
      </c>
      <c r="O54" s="99">
        <f t="shared" si="2"/>
        <v>1.45</v>
      </c>
      <c r="P54" s="47" t="s">
        <v>17</v>
      </c>
    </row>
    <row r="55" spans="1:16" x14ac:dyDescent="0.25">
      <c r="A55" s="28" t="s">
        <v>22</v>
      </c>
      <c r="B55" s="3" t="s">
        <v>23</v>
      </c>
      <c r="C55" s="33" t="s">
        <v>24</v>
      </c>
      <c r="D55" s="3" t="s">
        <v>25</v>
      </c>
      <c r="E55" s="3" t="s">
        <v>309</v>
      </c>
      <c r="F55" s="3" t="s">
        <v>15</v>
      </c>
      <c r="G55" s="32">
        <v>6</v>
      </c>
      <c r="H55" s="3" t="s">
        <v>26</v>
      </c>
      <c r="I55" s="3" t="s">
        <v>430</v>
      </c>
      <c r="J55" s="29">
        <v>200</v>
      </c>
      <c r="K55" s="30"/>
      <c r="L55" s="30"/>
      <c r="M55" s="98"/>
      <c r="N55" s="22">
        <v>289.5</v>
      </c>
      <c r="O55" s="99">
        <f t="shared" si="2"/>
        <v>1.45</v>
      </c>
      <c r="P55" s="47" t="s">
        <v>22</v>
      </c>
    </row>
    <row r="56" spans="1:16" x14ac:dyDescent="0.25">
      <c r="A56" s="28" t="s">
        <v>27</v>
      </c>
      <c r="B56" s="3" t="s">
        <v>28</v>
      </c>
      <c r="C56" s="33" t="s">
        <v>29</v>
      </c>
      <c r="D56" s="3" t="s">
        <v>30</v>
      </c>
      <c r="E56" s="3" t="s">
        <v>309</v>
      </c>
      <c r="F56" s="3" t="s">
        <v>15</v>
      </c>
      <c r="G56" s="32">
        <v>8</v>
      </c>
      <c r="H56" s="3" t="s">
        <v>16</v>
      </c>
      <c r="I56" s="3" t="s">
        <v>431</v>
      </c>
      <c r="J56" s="29">
        <v>200</v>
      </c>
      <c r="K56" s="30"/>
      <c r="L56" s="30"/>
      <c r="M56" s="98"/>
      <c r="N56" s="22">
        <v>404.50000000000006</v>
      </c>
      <c r="O56" s="99">
        <f t="shared" si="2"/>
        <v>2.02</v>
      </c>
      <c r="P56" s="47" t="s">
        <v>27</v>
      </c>
    </row>
    <row r="57" spans="1:16" x14ac:dyDescent="0.25">
      <c r="A57" s="28" t="s">
        <v>31</v>
      </c>
      <c r="B57" s="3" t="s">
        <v>32</v>
      </c>
      <c r="C57" s="33" t="s">
        <v>33</v>
      </c>
      <c r="D57" s="3" t="s">
        <v>34</v>
      </c>
      <c r="E57" s="3" t="s">
        <v>309</v>
      </c>
      <c r="F57" s="3" t="s">
        <v>15</v>
      </c>
      <c r="G57" s="32">
        <v>8</v>
      </c>
      <c r="H57" s="3" t="s">
        <v>21</v>
      </c>
      <c r="I57" s="3" t="s">
        <v>432</v>
      </c>
      <c r="J57" s="29">
        <v>200</v>
      </c>
      <c r="K57" s="30"/>
      <c r="L57" s="30"/>
      <c r="M57" s="98"/>
      <c r="N57" s="22">
        <v>404.50000000000006</v>
      </c>
      <c r="O57" s="99">
        <f t="shared" si="2"/>
        <v>2.02</v>
      </c>
      <c r="P57" s="47" t="s">
        <v>31</v>
      </c>
    </row>
    <row r="58" spans="1:16" x14ac:dyDescent="0.25">
      <c r="A58" s="28" t="s">
        <v>35</v>
      </c>
      <c r="B58" s="3" t="s">
        <v>36</v>
      </c>
      <c r="C58" s="33" t="s">
        <v>37</v>
      </c>
      <c r="D58" s="3" t="s">
        <v>38</v>
      </c>
      <c r="E58" s="3" t="s">
        <v>309</v>
      </c>
      <c r="F58" s="3" t="s">
        <v>15</v>
      </c>
      <c r="G58" s="32">
        <v>8</v>
      </c>
      <c r="H58" s="3" t="s">
        <v>26</v>
      </c>
      <c r="I58" s="3" t="s">
        <v>433</v>
      </c>
      <c r="J58" s="29">
        <v>200</v>
      </c>
      <c r="K58" s="30"/>
      <c r="L58" s="30"/>
      <c r="M58" s="98"/>
      <c r="N58" s="22">
        <v>404.50000000000006</v>
      </c>
      <c r="O58" s="99">
        <f t="shared" si="2"/>
        <v>2.02</v>
      </c>
      <c r="P58" s="47" t="s">
        <v>35</v>
      </c>
    </row>
    <row r="59" spans="1:16" x14ac:dyDescent="0.25">
      <c r="A59" s="28" t="s">
        <v>39</v>
      </c>
      <c r="B59" s="3" t="s">
        <v>40</v>
      </c>
      <c r="C59" s="33" t="s">
        <v>41</v>
      </c>
      <c r="D59" s="3" t="s">
        <v>42</v>
      </c>
      <c r="E59" s="3" t="s">
        <v>309</v>
      </c>
      <c r="F59" s="3" t="s">
        <v>15</v>
      </c>
      <c r="G59" s="32">
        <v>10</v>
      </c>
      <c r="H59" s="3" t="s">
        <v>16</v>
      </c>
      <c r="I59" s="3" t="s">
        <v>434</v>
      </c>
      <c r="J59" s="29">
        <v>200</v>
      </c>
      <c r="K59" s="30"/>
      <c r="L59" s="30"/>
      <c r="M59" s="98"/>
      <c r="N59" s="22">
        <v>619</v>
      </c>
      <c r="O59" s="99">
        <f t="shared" si="2"/>
        <v>3.1</v>
      </c>
      <c r="P59" s="47" t="s">
        <v>39</v>
      </c>
    </row>
    <row r="60" spans="1:16" x14ac:dyDescent="0.25">
      <c r="A60" s="28" t="s">
        <v>43</v>
      </c>
      <c r="B60" s="3" t="s">
        <v>44</v>
      </c>
      <c r="C60" s="33" t="s">
        <v>45</v>
      </c>
      <c r="D60" s="3" t="s">
        <v>46</v>
      </c>
      <c r="E60" s="3" t="s">
        <v>309</v>
      </c>
      <c r="F60" s="3" t="s">
        <v>15</v>
      </c>
      <c r="G60" s="32">
        <v>10</v>
      </c>
      <c r="H60" s="3" t="s">
        <v>21</v>
      </c>
      <c r="I60" s="3" t="s">
        <v>435</v>
      </c>
      <c r="J60" s="29">
        <v>200</v>
      </c>
      <c r="K60" s="30"/>
      <c r="L60" s="30"/>
      <c r="M60" s="98"/>
      <c r="N60" s="22">
        <v>619</v>
      </c>
      <c r="O60" s="99">
        <f t="shared" si="2"/>
        <v>3.1</v>
      </c>
      <c r="P60" s="47" t="s">
        <v>43</v>
      </c>
    </row>
    <row r="61" spans="1:16" x14ac:dyDescent="0.25">
      <c r="A61" s="28" t="s">
        <v>47</v>
      </c>
      <c r="B61" s="3" t="s">
        <v>48</v>
      </c>
      <c r="C61" s="33" t="s">
        <v>49</v>
      </c>
      <c r="D61" s="3" t="s">
        <v>50</v>
      </c>
      <c r="E61" s="3" t="s">
        <v>309</v>
      </c>
      <c r="F61" s="3" t="s">
        <v>15</v>
      </c>
      <c r="G61" s="32">
        <v>10</v>
      </c>
      <c r="H61" s="3" t="s">
        <v>26</v>
      </c>
      <c r="I61" s="3" t="s">
        <v>436</v>
      </c>
      <c r="J61" s="29">
        <v>200</v>
      </c>
      <c r="K61" s="30"/>
      <c r="L61" s="30"/>
      <c r="M61" s="98"/>
      <c r="N61" s="22">
        <v>619</v>
      </c>
      <c r="O61" s="99">
        <f t="shared" si="2"/>
        <v>3.1</v>
      </c>
      <c r="P61" s="47" t="s">
        <v>47</v>
      </c>
    </row>
    <row r="62" spans="1:16" x14ac:dyDescent="0.25">
      <c r="A62" s="28" t="s">
        <v>51</v>
      </c>
      <c r="B62" s="3" t="s">
        <v>52</v>
      </c>
      <c r="C62" s="33" t="s">
        <v>53</v>
      </c>
      <c r="D62" s="3" t="s">
        <v>54</v>
      </c>
      <c r="E62" s="3" t="s">
        <v>309</v>
      </c>
      <c r="F62" s="3" t="s">
        <v>15</v>
      </c>
      <c r="G62" s="32">
        <v>12</v>
      </c>
      <c r="H62" s="3" t="s">
        <v>16</v>
      </c>
      <c r="I62" s="3" t="s">
        <v>437</v>
      </c>
      <c r="J62" s="29">
        <v>200</v>
      </c>
      <c r="K62" s="30"/>
      <c r="L62" s="30"/>
      <c r="M62" s="98"/>
      <c r="N62" s="22">
        <v>869</v>
      </c>
      <c r="O62" s="99">
        <f t="shared" si="2"/>
        <v>4.3499999999999996</v>
      </c>
      <c r="P62" s="47" t="s">
        <v>51</v>
      </c>
    </row>
    <row r="63" spans="1:16" x14ac:dyDescent="0.25">
      <c r="A63" s="28" t="s">
        <v>55</v>
      </c>
      <c r="B63" s="3" t="s">
        <v>56</v>
      </c>
      <c r="C63" s="33" t="s">
        <v>57</v>
      </c>
      <c r="D63" s="3" t="s">
        <v>58</v>
      </c>
      <c r="E63" s="3" t="s">
        <v>309</v>
      </c>
      <c r="F63" s="3" t="s">
        <v>15</v>
      </c>
      <c r="G63" s="32">
        <v>12</v>
      </c>
      <c r="H63" s="3" t="s">
        <v>21</v>
      </c>
      <c r="I63" s="3" t="s">
        <v>438</v>
      </c>
      <c r="J63" s="29">
        <v>200</v>
      </c>
      <c r="K63" s="30"/>
      <c r="L63" s="30"/>
      <c r="M63" s="98"/>
      <c r="N63" s="22">
        <v>869</v>
      </c>
      <c r="O63" s="99">
        <f t="shared" si="2"/>
        <v>4.3499999999999996</v>
      </c>
      <c r="P63" s="47" t="s">
        <v>55</v>
      </c>
    </row>
    <row r="64" spans="1:16" x14ac:dyDescent="0.25">
      <c r="A64" s="28" t="s">
        <v>59</v>
      </c>
      <c r="B64" s="3" t="s">
        <v>60</v>
      </c>
      <c r="C64" s="33" t="s">
        <v>61</v>
      </c>
      <c r="D64" s="3" t="s">
        <v>62</v>
      </c>
      <c r="E64" s="3" t="s">
        <v>309</v>
      </c>
      <c r="F64" s="3" t="s">
        <v>15</v>
      </c>
      <c r="G64" s="32">
        <v>12</v>
      </c>
      <c r="H64" s="3" t="s">
        <v>26</v>
      </c>
      <c r="I64" s="3" t="s">
        <v>439</v>
      </c>
      <c r="J64" s="29">
        <v>200</v>
      </c>
      <c r="K64" s="30"/>
      <c r="L64" s="30"/>
      <c r="M64" s="98"/>
      <c r="N64" s="22">
        <v>869</v>
      </c>
      <c r="O64" s="99">
        <f t="shared" si="2"/>
        <v>4.3499999999999996</v>
      </c>
      <c r="P64" s="47" t="s">
        <v>59</v>
      </c>
    </row>
    <row r="65" spans="1:16" x14ac:dyDescent="0.25">
      <c r="A65" s="28" t="s">
        <v>63</v>
      </c>
      <c r="B65" s="3" t="s">
        <v>64</v>
      </c>
      <c r="C65" s="33" t="s">
        <v>65</v>
      </c>
      <c r="D65" s="3" t="s">
        <v>66</v>
      </c>
      <c r="E65" s="3" t="s">
        <v>309</v>
      </c>
      <c r="F65" s="3" t="s">
        <v>15</v>
      </c>
      <c r="G65" s="32">
        <v>14</v>
      </c>
      <c r="H65" s="3" t="s">
        <v>16</v>
      </c>
      <c r="I65" s="3" t="s">
        <v>421</v>
      </c>
      <c r="J65" s="34">
        <v>100</v>
      </c>
      <c r="K65" s="30"/>
      <c r="L65" s="30"/>
      <c r="M65" s="98"/>
      <c r="N65" s="22">
        <v>644</v>
      </c>
      <c r="O65" s="99">
        <f t="shared" si="2"/>
        <v>6.44</v>
      </c>
      <c r="P65" s="47" t="s">
        <v>63</v>
      </c>
    </row>
    <row r="66" spans="1:16" x14ac:dyDescent="0.25">
      <c r="A66" s="28" t="s">
        <v>67</v>
      </c>
      <c r="B66" s="3" t="s">
        <v>68</v>
      </c>
      <c r="C66" s="33" t="s">
        <v>69</v>
      </c>
      <c r="D66" s="3" t="s">
        <v>70</v>
      </c>
      <c r="E66" s="3" t="s">
        <v>309</v>
      </c>
      <c r="F66" s="3" t="s">
        <v>15</v>
      </c>
      <c r="G66" s="32">
        <v>14</v>
      </c>
      <c r="H66" s="3" t="s">
        <v>21</v>
      </c>
      <c r="I66" s="3" t="s">
        <v>422</v>
      </c>
      <c r="J66" s="34">
        <v>100</v>
      </c>
      <c r="K66" s="30"/>
      <c r="L66" s="30"/>
      <c r="M66" s="98"/>
      <c r="N66" s="22">
        <v>644</v>
      </c>
      <c r="O66" s="99">
        <f t="shared" si="2"/>
        <v>6.44</v>
      </c>
      <c r="P66" s="47" t="s">
        <v>67</v>
      </c>
    </row>
    <row r="67" spans="1:16" x14ac:dyDescent="0.25">
      <c r="A67" s="28" t="s">
        <v>71</v>
      </c>
      <c r="B67" s="3" t="s">
        <v>72</v>
      </c>
      <c r="C67" s="33" t="s">
        <v>73</v>
      </c>
      <c r="D67" s="66" t="s">
        <v>74</v>
      </c>
      <c r="E67" s="3" t="s">
        <v>309</v>
      </c>
      <c r="F67" s="3" t="s">
        <v>15</v>
      </c>
      <c r="G67" s="32">
        <v>14</v>
      </c>
      <c r="H67" s="3" t="s">
        <v>26</v>
      </c>
      <c r="I67" s="3" t="s">
        <v>423</v>
      </c>
      <c r="J67" s="34">
        <v>100</v>
      </c>
      <c r="K67" s="30"/>
      <c r="L67" s="30"/>
      <c r="M67" s="98"/>
      <c r="N67" s="22">
        <v>644</v>
      </c>
      <c r="O67" s="99">
        <f t="shared" si="2"/>
        <v>6.44</v>
      </c>
      <c r="P67" s="47" t="s">
        <v>71</v>
      </c>
    </row>
    <row r="68" spans="1:16" x14ac:dyDescent="0.25">
      <c r="A68" s="28" t="s">
        <v>94</v>
      </c>
      <c r="B68" s="3" t="s">
        <v>95</v>
      </c>
      <c r="C68" s="3" t="s">
        <v>96</v>
      </c>
      <c r="D68" s="66" t="s">
        <v>97</v>
      </c>
      <c r="E68" s="3" t="s">
        <v>310</v>
      </c>
      <c r="F68" s="3" t="s">
        <v>8</v>
      </c>
      <c r="G68" s="32" t="s">
        <v>98</v>
      </c>
      <c r="H68" s="3" t="s">
        <v>16</v>
      </c>
      <c r="I68" s="3" t="s">
        <v>395</v>
      </c>
      <c r="J68" s="29">
        <v>200</v>
      </c>
      <c r="K68" s="30"/>
      <c r="L68" s="30"/>
      <c r="M68" s="98"/>
      <c r="N68" s="22">
        <v>269.5</v>
      </c>
      <c r="O68" s="99">
        <f t="shared" si="2"/>
        <v>1.35</v>
      </c>
      <c r="P68" s="47" t="s">
        <v>94</v>
      </c>
    </row>
    <row r="69" spans="1:16" x14ac:dyDescent="0.25">
      <c r="A69" s="113" t="s">
        <v>99</v>
      </c>
      <c r="B69" s="3" t="s">
        <v>100</v>
      </c>
      <c r="C69" s="66" t="s">
        <v>101</v>
      </c>
      <c r="D69" s="66" t="s">
        <v>102</v>
      </c>
      <c r="E69" s="3" t="s">
        <v>310</v>
      </c>
      <c r="F69" s="3" t="s">
        <v>8</v>
      </c>
      <c r="G69" s="32" t="s">
        <v>98</v>
      </c>
      <c r="H69" s="3" t="s">
        <v>9</v>
      </c>
      <c r="I69" s="3" t="s">
        <v>396</v>
      </c>
      <c r="J69" s="29">
        <v>200</v>
      </c>
      <c r="K69" s="30"/>
      <c r="L69" s="30"/>
      <c r="M69" s="98"/>
      <c r="N69" s="22">
        <v>269.5</v>
      </c>
      <c r="O69" s="99">
        <f t="shared" si="2"/>
        <v>1.35</v>
      </c>
      <c r="P69" s="47" t="s">
        <v>99</v>
      </c>
    </row>
    <row r="70" spans="1:16" x14ac:dyDescent="0.25">
      <c r="A70" s="28" t="s">
        <v>103</v>
      </c>
      <c r="B70" s="3" t="s">
        <v>104</v>
      </c>
      <c r="C70" s="66" t="s">
        <v>105</v>
      </c>
      <c r="D70" s="3" t="s">
        <v>106</v>
      </c>
      <c r="E70" s="3" t="s">
        <v>310</v>
      </c>
      <c r="F70" s="3" t="s">
        <v>8</v>
      </c>
      <c r="G70" s="32" t="s">
        <v>98</v>
      </c>
      <c r="H70" s="3" t="s">
        <v>21</v>
      </c>
      <c r="I70" s="3" t="s">
        <v>397</v>
      </c>
      <c r="J70" s="29">
        <v>200</v>
      </c>
      <c r="K70" s="30"/>
      <c r="L70" s="30"/>
      <c r="M70" s="98"/>
      <c r="N70" s="22">
        <v>269.5</v>
      </c>
      <c r="O70" s="99">
        <f t="shared" si="2"/>
        <v>1.35</v>
      </c>
      <c r="P70" s="47" t="s">
        <v>103</v>
      </c>
    </row>
    <row r="71" spans="1:16" x14ac:dyDescent="0.25">
      <c r="A71" s="28" t="s">
        <v>107</v>
      </c>
      <c r="B71" s="3" t="s">
        <v>108</v>
      </c>
      <c r="C71" s="66" t="s">
        <v>109</v>
      </c>
      <c r="D71" s="3" t="s">
        <v>110</v>
      </c>
      <c r="E71" s="3" t="s">
        <v>310</v>
      </c>
      <c r="F71" s="3" t="s">
        <v>8</v>
      </c>
      <c r="G71" s="32" t="s">
        <v>111</v>
      </c>
      <c r="H71" s="3" t="s">
        <v>16</v>
      </c>
      <c r="I71" s="3" t="s">
        <v>398</v>
      </c>
      <c r="J71" s="29">
        <v>200</v>
      </c>
      <c r="K71" s="30"/>
      <c r="L71" s="30"/>
      <c r="M71" s="98"/>
      <c r="N71" s="22">
        <v>339.5</v>
      </c>
      <c r="O71" s="99">
        <f t="shared" si="2"/>
        <v>1.7</v>
      </c>
      <c r="P71" s="47" t="s">
        <v>107</v>
      </c>
    </row>
    <row r="72" spans="1:16" x14ac:dyDescent="0.25">
      <c r="A72" s="68" t="s">
        <v>511</v>
      </c>
      <c r="B72" s="3" t="s">
        <v>112</v>
      </c>
      <c r="C72" s="66" t="s">
        <v>113</v>
      </c>
      <c r="D72" s="3"/>
      <c r="E72" s="3" t="s">
        <v>310</v>
      </c>
      <c r="F72" s="3" t="s">
        <v>8</v>
      </c>
      <c r="G72" s="32" t="s">
        <v>111</v>
      </c>
      <c r="H72" s="3" t="s">
        <v>9</v>
      </c>
      <c r="I72" s="3" t="s">
        <v>399</v>
      </c>
      <c r="J72" s="29">
        <v>400</v>
      </c>
      <c r="K72" s="30"/>
      <c r="L72" s="30"/>
      <c r="M72" s="30"/>
      <c r="N72" s="22">
        <v>1.79</v>
      </c>
      <c r="O72" s="31">
        <f>N72</f>
        <v>1.79</v>
      </c>
      <c r="P72" s="47" t="s">
        <v>511</v>
      </c>
    </row>
    <row r="73" spans="1:16" x14ac:dyDescent="0.25">
      <c r="A73" s="28" t="s">
        <v>114</v>
      </c>
      <c r="B73" s="3" t="s">
        <v>115</v>
      </c>
      <c r="C73" s="66" t="s">
        <v>116</v>
      </c>
      <c r="D73" s="3" t="s">
        <v>117</v>
      </c>
      <c r="E73" s="3" t="s">
        <v>310</v>
      </c>
      <c r="F73" s="3" t="s">
        <v>8</v>
      </c>
      <c r="G73" s="32" t="s">
        <v>111</v>
      </c>
      <c r="H73" s="3" t="s">
        <v>21</v>
      </c>
      <c r="I73" s="3" t="s">
        <v>400</v>
      </c>
      <c r="J73" s="29">
        <v>200</v>
      </c>
      <c r="K73" s="30"/>
      <c r="L73" s="30"/>
      <c r="M73" s="98"/>
      <c r="N73" s="22">
        <v>339.5</v>
      </c>
      <c r="O73" s="99">
        <f t="shared" si="2"/>
        <v>1.7</v>
      </c>
      <c r="P73" s="47" t="s">
        <v>114</v>
      </c>
    </row>
    <row r="74" spans="1:16" x14ac:dyDescent="0.25">
      <c r="A74" s="28" t="s">
        <v>118</v>
      </c>
      <c r="B74" s="3" t="s">
        <v>119</v>
      </c>
      <c r="C74" s="66" t="s">
        <v>120</v>
      </c>
      <c r="D74" s="66" t="s">
        <v>121</v>
      </c>
      <c r="E74" s="3" t="s">
        <v>310</v>
      </c>
      <c r="F74" s="3" t="s">
        <v>8</v>
      </c>
      <c r="G74" s="32" t="s">
        <v>122</v>
      </c>
      <c r="H74" s="3" t="s">
        <v>123</v>
      </c>
      <c r="I74" s="3" t="s">
        <v>401</v>
      </c>
      <c r="J74" s="29">
        <v>200</v>
      </c>
      <c r="K74" s="30"/>
      <c r="L74" s="30"/>
      <c r="M74" s="98"/>
      <c r="N74" s="22">
        <v>539</v>
      </c>
      <c r="O74" s="99">
        <f t="shared" si="2"/>
        <v>2.7</v>
      </c>
      <c r="P74" s="47" t="s">
        <v>118</v>
      </c>
    </row>
    <row r="75" spans="1:16" x14ac:dyDescent="0.25">
      <c r="A75" s="28" t="s">
        <v>124</v>
      </c>
      <c r="B75" s="3" t="s">
        <v>125</v>
      </c>
      <c r="C75" s="66" t="s">
        <v>126</v>
      </c>
      <c r="D75" s="66" t="s">
        <v>127</v>
      </c>
      <c r="E75" s="3" t="s">
        <v>310</v>
      </c>
      <c r="F75" s="3" t="s">
        <v>8</v>
      </c>
      <c r="G75" s="32" t="s">
        <v>122</v>
      </c>
      <c r="H75" s="3" t="s">
        <v>16</v>
      </c>
      <c r="I75" s="3" t="s">
        <v>402</v>
      </c>
      <c r="J75" s="29">
        <v>200</v>
      </c>
      <c r="K75" s="30"/>
      <c r="L75" s="30"/>
      <c r="M75" s="98"/>
      <c r="N75" s="22">
        <v>539</v>
      </c>
      <c r="O75" s="99">
        <f t="shared" si="2"/>
        <v>2.7</v>
      </c>
      <c r="P75" s="47" t="s">
        <v>124</v>
      </c>
    </row>
    <row r="76" spans="1:16" x14ac:dyDescent="0.25">
      <c r="A76" s="68" t="s">
        <v>510</v>
      </c>
      <c r="B76" s="3" t="s">
        <v>128</v>
      </c>
      <c r="C76" s="66" t="s">
        <v>129</v>
      </c>
      <c r="D76" s="66"/>
      <c r="E76" s="3" t="s">
        <v>310</v>
      </c>
      <c r="F76" s="3" t="s">
        <v>8</v>
      </c>
      <c r="G76" s="32" t="s">
        <v>122</v>
      </c>
      <c r="H76" s="3" t="s">
        <v>9</v>
      </c>
      <c r="I76" s="3" t="s">
        <v>403</v>
      </c>
      <c r="J76" s="29">
        <v>400</v>
      </c>
      <c r="K76" s="30"/>
      <c r="L76" s="30"/>
      <c r="M76" s="30"/>
      <c r="N76" s="22">
        <v>2.79</v>
      </c>
      <c r="O76" s="31">
        <f>N76</f>
        <v>2.79</v>
      </c>
      <c r="P76" s="47" t="s">
        <v>510</v>
      </c>
    </row>
    <row r="77" spans="1:16" x14ac:dyDescent="0.25">
      <c r="A77" s="28" t="s">
        <v>130</v>
      </c>
      <c r="B77" s="3" t="s">
        <v>131</v>
      </c>
      <c r="C77" s="66" t="s">
        <v>132</v>
      </c>
      <c r="D77" s="3" t="s">
        <v>133</v>
      </c>
      <c r="E77" s="3" t="s">
        <v>310</v>
      </c>
      <c r="F77" s="3" t="s">
        <v>8</v>
      </c>
      <c r="G77" s="32" t="s">
        <v>122</v>
      </c>
      <c r="H77" s="3" t="s">
        <v>21</v>
      </c>
      <c r="I77" s="3" t="s">
        <v>404</v>
      </c>
      <c r="J77" s="29">
        <v>200</v>
      </c>
      <c r="K77" s="30"/>
      <c r="L77" s="30"/>
      <c r="M77" s="98"/>
      <c r="N77" s="22">
        <v>539</v>
      </c>
      <c r="O77" s="99">
        <f t="shared" si="2"/>
        <v>2.7</v>
      </c>
      <c r="P77" s="47" t="s">
        <v>130</v>
      </c>
    </row>
    <row r="78" spans="1:16" x14ac:dyDescent="0.25">
      <c r="A78" s="28" t="s">
        <v>134</v>
      </c>
      <c r="B78" s="3" t="s">
        <v>135</v>
      </c>
      <c r="C78" s="66" t="s">
        <v>136</v>
      </c>
      <c r="D78" s="3" t="s">
        <v>137</v>
      </c>
      <c r="E78" s="3" t="s">
        <v>310</v>
      </c>
      <c r="F78" s="3" t="s">
        <v>8</v>
      </c>
      <c r="G78" s="32" t="s">
        <v>138</v>
      </c>
      <c r="H78" s="3" t="s">
        <v>123</v>
      </c>
      <c r="I78" s="3" t="s">
        <v>405</v>
      </c>
      <c r="J78" s="29">
        <v>200</v>
      </c>
      <c r="K78" s="30"/>
      <c r="L78" s="30"/>
      <c r="M78" s="98"/>
      <c r="N78" s="22">
        <v>754</v>
      </c>
      <c r="O78" s="99">
        <f t="shared" si="2"/>
        <v>3.77</v>
      </c>
      <c r="P78" s="47" t="s">
        <v>134</v>
      </c>
    </row>
    <row r="79" spans="1:16" x14ac:dyDescent="0.25">
      <c r="A79" s="28" t="s">
        <v>139</v>
      </c>
      <c r="B79" s="3" t="s">
        <v>140</v>
      </c>
      <c r="C79" s="66" t="s">
        <v>141</v>
      </c>
      <c r="D79" s="3" t="s">
        <v>142</v>
      </c>
      <c r="E79" s="3" t="s">
        <v>310</v>
      </c>
      <c r="F79" s="3" t="s">
        <v>8</v>
      </c>
      <c r="G79" s="32" t="s">
        <v>138</v>
      </c>
      <c r="H79" s="3" t="s">
        <v>16</v>
      </c>
      <c r="I79" s="3" t="s">
        <v>406</v>
      </c>
      <c r="J79" s="29">
        <v>200</v>
      </c>
      <c r="K79" s="30"/>
      <c r="L79" s="30"/>
      <c r="M79" s="98"/>
      <c r="N79" s="22">
        <v>754</v>
      </c>
      <c r="O79" s="99">
        <f t="shared" si="2"/>
        <v>3.77</v>
      </c>
      <c r="P79" s="47" t="s">
        <v>139</v>
      </c>
    </row>
    <row r="80" spans="1:16" x14ac:dyDescent="0.25">
      <c r="A80" s="68" t="s">
        <v>512</v>
      </c>
      <c r="B80" s="3" t="s">
        <v>143</v>
      </c>
      <c r="C80" s="66" t="s">
        <v>144</v>
      </c>
      <c r="D80" s="3"/>
      <c r="E80" s="3" t="s">
        <v>310</v>
      </c>
      <c r="F80" s="3" t="s">
        <v>8</v>
      </c>
      <c r="G80" s="32" t="s">
        <v>138</v>
      </c>
      <c r="H80" s="3" t="s">
        <v>9</v>
      </c>
      <c r="I80" s="3" t="s">
        <v>407</v>
      </c>
      <c r="J80" s="29">
        <v>400</v>
      </c>
      <c r="K80" s="30"/>
      <c r="L80" s="30"/>
      <c r="M80" s="30"/>
      <c r="N80" s="22">
        <v>3.99</v>
      </c>
      <c r="O80" s="31">
        <f>N80</f>
        <v>3.99</v>
      </c>
      <c r="P80" s="47" t="s">
        <v>512</v>
      </c>
    </row>
    <row r="81" spans="1:16" x14ac:dyDescent="0.25">
      <c r="A81" s="28" t="s">
        <v>145</v>
      </c>
      <c r="B81" s="3" t="s">
        <v>146</v>
      </c>
      <c r="C81" s="66" t="s">
        <v>147</v>
      </c>
      <c r="D81" s="3" t="s">
        <v>148</v>
      </c>
      <c r="E81" s="3" t="s">
        <v>310</v>
      </c>
      <c r="F81" s="3" t="s">
        <v>8</v>
      </c>
      <c r="G81" s="32" t="s">
        <v>138</v>
      </c>
      <c r="H81" s="3" t="s">
        <v>21</v>
      </c>
      <c r="I81" s="3" t="s">
        <v>408</v>
      </c>
      <c r="J81" s="29">
        <v>200</v>
      </c>
      <c r="K81" s="30"/>
      <c r="L81" s="30"/>
      <c r="M81" s="98"/>
      <c r="N81" s="22">
        <v>754</v>
      </c>
      <c r="O81" s="99">
        <f t="shared" si="2"/>
        <v>3.77</v>
      </c>
      <c r="P81" s="47" t="s">
        <v>145</v>
      </c>
    </row>
    <row r="82" spans="1:16" x14ac:dyDescent="0.25">
      <c r="A82" s="28" t="s">
        <v>149</v>
      </c>
      <c r="B82" s="3" t="s">
        <v>150</v>
      </c>
      <c r="C82" s="66" t="s">
        <v>151</v>
      </c>
      <c r="D82" s="3" t="s">
        <v>152</v>
      </c>
      <c r="E82" s="3" t="s">
        <v>310</v>
      </c>
      <c r="F82" s="3" t="s">
        <v>8</v>
      </c>
      <c r="G82" s="32" t="s">
        <v>153</v>
      </c>
      <c r="H82" s="3" t="s">
        <v>123</v>
      </c>
      <c r="I82" s="3" t="s">
        <v>409</v>
      </c>
      <c r="J82" s="29">
        <v>200</v>
      </c>
      <c r="K82" s="30"/>
      <c r="L82" s="30"/>
      <c r="M82" s="98"/>
      <c r="N82" s="22">
        <v>989</v>
      </c>
      <c r="O82" s="99">
        <f t="shared" si="2"/>
        <v>4.95</v>
      </c>
      <c r="P82" s="47" t="s">
        <v>149</v>
      </c>
    </row>
    <row r="83" spans="1:16" x14ac:dyDescent="0.25">
      <c r="A83" s="28" t="s">
        <v>154</v>
      </c>
      <c r="B83" s="3" t="s">
        <v>155</v>
      </c>
      <c r="C83" s="66" t="s">
        <v>156</v>
      </c>
      <c r="D83" s="3" t="s">
        <v>157</v>
      </c>
      <c r="E83" s="3" t="s">
        <v>310</v>
      </c>
      <c r="F83" s="3" t="s">
        <v>8</v>
      </c>
      <c r="G83" s="32" t="s">
        <v>153</v>
      </c>
      <c r="H83" s="3" t="s">
        <v>9</v>
      </c>
      <c r="I83" s="3" t="s">
        <v>410</v>
      </c>
      <c r="J83" s="29">
        <v>200</v>
      </c>
      <c r="K83" s="30"/>
      <c r="L83" s="30"/>
      <c r="M83" s="98"/>
      <c r="N83" s="22">
        <v>989</v>
      </c>
      <c r="O83" s="99">
        <f t="shared" si="2"/>
        <v>4.95</v>
      </c>
      <c r="P83" s="47" t="s">
        <v>154</v>
      </c>
    </row>
    <row r="84" spans="1:16" x14ac:dyDescent="0.25">
      <c r="A84" s="28" t="s">
        <v>158</v>
      </c>
      <c r="B84" s="3" t="s">
        <v>159</v>
      </c>
      <c r="C84" s="66" t="s">
        <v>160</v>
      </c>
      <c r="D84" s="3" t="s">
        <v>161</v>
      </c>
      <c r="E84" s="3" t="s">
        <v>310</v>
      </c>
      <c r="F84" s="3" t="s">
        <v>8</v>
      </c>
      <c r="G84" s="32" t="s">
        <v>153</v>
      </c>
      <c r="H84" s="3" t="s">
        <v>21</v>
      </c>
      <c r="I84" s="3" t="s">
        <v>411</v>
      </c>
      <c r="J84" s="29">
        <v>200</v>
      </c>
      <c r="K84" s="30"/>
      <c r="L84" s="30"/>
      <c r="M84" s="98"/>
      <c r="N84" s="22">
        <v>989</v>
      </c>
      <c r="O84" s="99">
        <f>ROUND((N84/J84)*$O$1+N84/J84,2)</f>
        <v>4.95</v>
      </c>
      <c r="P84" s="47" t="s">
        <v>158</v>
      </c>
    </row>
    <row r="85" spans="1:16" x14ac:dyDescent="0.25">
      <c r="A85" s="68" t="s">
        <v>501</v>
      </c>
      <c r="B85" s="3" t="s">
        <v>75</v>
      </c>
      <c r="C85" s="3" t="s">
        <v>76</v>
      </c>
      <c r="D85" s="3"/>
      <c r="E85" s="3" t="s">
        <v>77</v>
      </c>
      <c r="F85" s="3" t="s">
        <v>166</v>
      </c>
      <c r="G85" s="32">
        <v>6</v>
      </c>
      <c r="H85" s="3" t="s">
        <v>16</v>
      </c>
      <c r="I85" s="3" t="s">
        <v>412</v>
      </c>
      <c r="J85" s="67">
        <v>400</v>
      </c>
      <c r="K85" s="30"/>
      <c r="L85" s="30"/>
      <c r="M85" s="30"/>
      <c r="N85" s="22">
        <v>3.69</v>
      </c>
      <c r="O85" s="31">
        <f t="shared" ref="O85:O93" si="3">N85</f>
        <v>3.69</v>
      </c>
      <c r="P85" s="47" t="str">
        <f t="shared" ref="P85:P93" si="4">A85</f>
        <v>06.414.06BL</v>
      </c>
    </row>
    <row r="86" spans="1:16" x14ac:dyDescent="0.25">
      <c r="A86" s="68" t="s">
        <v>504</v>
      </c>
      <c r="B86" s="3" t="s">
        <v>78</v>
      </c>
      <c r="C86" s="3" t="s">
        <v>79</v>
      </c>
      <c r="D86" s="3"/>
      <c r="E86" s="3" t="s">
        <v>77</v>
      </c>
      <c r="F86" s="64" t="s">
        <v>166</v>
      </c>
      <c r="G86" s="32">
        <v>6</v>
      </c>
      <c r="H86" s="3" t="s">
        <v>9</v>
      </c>
      <c r="I86" s="3" t="s">
        <v>413</v>
      </c>
      <c r="J86" s="67">
        <v>400</v>
      </c>
      <c r="K86" s="30"/>
      <c r="L86" s="30"/>
      <c r="M86" s="30"/>
      <c r="N86" s="22">
        <v>3.69</v>
      </c>
      <c r="O86" s="31">
        <f t="shared" si="3"/>
        <v>3.69</v>
      </c>
      <c r="P86" s="47" t="str">
        <f t="shared" si="4"/>
        <v>06.414.06NE</v>
      </c>
    </row>
    <row r="87" spans="1:16" x14ac:dyDescent="0.25">
      <c r="A87" s="68" t="s">
        <v>507</v>
      </c>
      <c r="B87" s="3" t="s">
        <v>80</v>
      </c>
      <c r="C87" s="3" t="s">
        <v>81</v>
      </c>
      <c r="D87" s="3"/>
      <c r="E87" s="3" t="s">
        <v>77</v>
      </c>
      <c r="F87" s="64" t="s">
        <v>166</v>
      </c>
      <c r="G87" s="32">
        <v>6</v>
      </c>
      <c r="H87" s="3" t="s">
        <v>21</v>
      </c>
      <c r="I87" s="3" t="s">
        <v>414</v>
      </c>
      <c r="J87" s="67">
        <v>400</v>
      </c>
      <c r="K87" s="30"/>
      <c r="L87" s="30"/>
      <c r="M87" s="30"/>
      <c r="N87" s="22">
        <v>3.69</v>
      </c>
      <c r="O87" s="31">
        <f t="shared" si="3"/>
        <v>3.69</v>
      </c>
      <c r="P87" s="47" t="str">
        <f t="shared" si="4"/>
        <v>06.414.06RO</v>
      </c>
    </row>
    <row r="88" spans="1:16" x14ac:dyDescent="0.25">
      <c r="A88" s="68" t="s">
        <v>502</v>
      </c>
      <c r="B88" s="3" t="s">
        <v>82</v>
      </c>
      <c r="C88" s="3" t="s">
        <v>83</v>
      </c>
      <c r="D88" s="3"/>
      <c r="E88" s="3" t="s">
        <v>77</v>
      </c>
      <c r="F88" s="64" t="s">
        <v>166</v>
      </c>
      <c r="G88" s="32">
        <v>8</v>
      </c>
      <c r="H88" s="3" t="s">
        <v>16</v>
      </c>
      <c r="I88" s="3" t="s">
        <v>415</v>
      </c>
      <c r="J88" s="67">
        <v>400</v>
      </c>
      <c r="K88" s="30"/>
      <c r="L88" s="30"/>
      <c r="M88" s="30"/>
      <c r="N88" s="22">
        <v>5.99</v>
      </c>
      <c r="O88" s="31">
        <f t="shared" si="3"/>
        <v>5.99</v>
      </c>
      <c r="P88" s="47" t="str">
        <f t="shared" si="4"/>
        <v>06.414.08BL</v>
      </c>
    </row>
    <row r="89" spans="1:16" x14ac:dyDescent="0.25">
      <c r="A89" s="68" t="s">
        <v>505</v>
      </c>
      <c r="B89" s="3" t="s">
        <v>84</v>
      </c>
      <c r="C89" s="66" t="s">
        <v>85</v>
      </c>
      <c r="D89" s="3"/>
      <c r="E89" s="3" t="s">
        <v>77</v>
      </c>
      <c r="F89" s="64" t="s">
        <v>166</v>
      </c>
      <c r="G89" s="32">
        <v>8</v>
      </c>
      <c r="H89" s="3" t="s">
        <v>9</v>
      </c>
      <c r="I89" s="3" t="s">
        <v>416</v>
      </c>
      <c r="J89" s="67">
        <v>400</v>
      </c>
      <c r="K89" s="30"/>
      <c r="L89" s="30"/>
      <c r="M89" s="30"/>
      <c r="N89" s="22">
        <v>5.99</v>
      </c>
      <c r="O89" s="31">
        <f t="shared" si="3"/>
        <v>5.99</v>
      </c>
      <c r="P89" s="47" t="str">
        <f t="shared" si="4"/>
        <v>06.414.08NE</v>
      </c>
    </row>
    <row r="90" spans="1:16" x14ac:dyDescent="0.25">
      <c r="A90" s="68" t="s">
        <v>508</v>
      </c>
      <c r="B90" s="3" t="s">
        <v>86</v>
      </c>
      <c r="C90" s="66" t="s">
        <v>87</v>
      </c>
      <c r="D90" s="3"/>
      <c r="E90" s="3" t="s">
        <v>77</v>
      </c>
      <c r="F90" s="64" t="s">
        <v>166</v>
      </c>
      <c r="G90" s="32">
        <v>8</v>
      </c>
      <c r="H90" s="3" t="s">
        <v>21</v>
      </c>
      <c r="I90" s="3" t="s">
        <v>417</v>
      </c>
      <c r="J90" s="67">
        <v>400</v>
      </c>
      <c r="K90" s="30"/>
      <c r="L90" s="30"/>
      <c r="M90" s="30"/>
      <c r="N90" s="22">
        <v>5.99</v>
      </c>
      <c r="O90" s="31">
        <f t="shared" si="3"/>
        <v>5.99</v>
      </c>
      <c r="P90" s="47" t="str">
        <f t="shared" si="4"/>
        <v>06.414.08RO</v>
      </c>
    </row>
    <row r="91" spans="1:16" x14ac:dyDescent="0.25">
      <c r="A91" s="68" t="s">
        <v>503</v>
      </c>
      <c r="B91" s="3" t="s">
        <v>88</v>
      </c>
      <c r="C91" s="66" t="s">
        <v>89</v>
      </c>
      <c r="D91" s="3"/>
      <c r="E91" s="3" t="s">
        <v>77</v>
      </c>
      <c r="F91" s="64" t="s">
        <v>166</v>
      </c>
      <c r="G91" s="32">
        <v>10</v>
      </c>
      <c r="H91" s="3" t="s">
        <v>16</v>
      </c>
      <c r="I91" s="3" t="s">
        <v>418</v>
      </c>
      <c r="J91" s="67">
        <v>400</v>
      </c>
      <c r="K91" s="30"/>
      <c r="L91" s="30"/>
      <c r="M91" s="30"/>
      <c r="N91" s="22">
        <v>9.39</v>
      </c>
      <c r="O91" s="31">
        <f t="shared" si="3"/>
        <v>9.39</v>
      </c>
      <c r="P91" s="47" t="str">
        <f t="shared" si="4"/>
        <v>06.414.10BL</v>
      </c>
    </row>
    <row r="92" spans="1:16" x14ac:dyDescent="0.25">
      <c r="A92" s="68" t="s">
        <v>506</v>
      </c>
      <c r="B92" s="3" t="s">
        <v>90</v>
      </c>
      <c r="C92" s="66" t="s">
        <v>91</v>
      </c>
      <c r="D92" s="3"/>
      <c r="E92" s="3" t="s">
        <v>77</v>
      </c>
      <c r="F92" s="64" t="s">
        <v>166</v>
      </c>
      <c r="G92" s="32">
        <v>10</v>
      </c>
      <c r="H92" s="3" t="s">
        <v>9</v>
      </c>
      <c r="I92" s="3" t="s">
        <v>419</v>
      </c>
      <c r="J92" s="67">
        <v>400</v>
      </c>
      <c r="K92" s="30"/>
      <c r="L92" s="30"/>
      <c r="M92" s="30"/>
      <c r="N92" s="22">
        <v>9.39</v>
      </c>
      <c r="O92" s="31">
        <f t="shared" si="3"/>
        <v>9.39</v>
      </c>
      <c r="P92" s="47" t="str">
        <f t="shared" si="4"/>
        <v>06.414.10NE</v>
      </c>
    </row>
    <row r="93" spans="1:16" x14ac:dyDescent="0.25">
      <c r="A93" s="68" t="s">
        <v>509</v>
      </c>
      <c r="B93" s="3" t="s">
        <v>92</v>
      </c>
      <c r="C93" s="66" t="s">
        <v>93</v>
      </c>
      <c r="D93" s="3"/>
      <c r="E93" s="3" t="s">
        <v>77</v>
      </c>
      <c r="F93" s="64" t="s">
        <v>166</v>
      </c>
      <c r="G93" s="32">
        <v>10</v>
      </c>
      <c r="H93" s="3" t="s">
        <v>21</v>
      </c>
      <c r="I93" s="3" t="s">
        <v>420</v>
      </c>
      <c r="J93" s="67">
        <v>400</v>
      </c>
      <c r="K93" s="30"/>
      <c r="L93" s="30"/>
      <c r="M93" s="30"/>
      <c r="N93" s="22">
        <v>9.39</v>
      </c>
      <c r="O93" s="31">
        <f t="shared" si="3"/>
        <v>9.39</v>
      </c>
      <c r="P93" s="47" t="str">
        <f t="shared" si="4"/>
        <v>06.414.10RO</v>
      </c>
    </row>
  </sheetData>
  <sheetProtection algorithmName="SHA-512" hashValue="8Ek3RfOx6kflvTJ7I9iwkTYQ6SH1T1FYxeZG46uZRC+Y8USGHMWquSWCMkWne5BgVrVpZDRXXfnCuMcmtZO5vQ==" saltValue="GjyR3O0xa6unbRtV3YLU/g==" spinCount="100000" sheet="1" objects="1" scenarios="1"/>
  <autoFilter ref="A2:P93" xr:uid="{EE2DC688-1D4B-43B1-995E-A19DDA0D25BF}"/>
  <mergeCells count="1">
    <mergeCell ref="K1:L1"/>
  </mergeCells>
  <conditionalFormatting sqref="A2:A93">
    <cfRule type="duplicateValues" dxfId="0" priority="1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400A3-8D5F-4BCE-A204-9F32BFE5E2B5}">
  <dimension ref="A1:AF199"/>
  <sheetViews>
    <sheetView zoomScale="85" zoomScaleNormal="85" workbookViewId="0">
      <selection activeCell="D25" sqref="D25"/>
    </sheetView>
  </sheetViews>
  <sheetFormatPr defaultColWidth="15.28515625" defaultRowHeight="15" x14ac:dyDescent="0.25"/>
  <cols>
    <col min="1" max="1" width="24.42578125" style="3" bestFit="1" customWidth="1"/>
    <col min="2" max="3" width="26.7109375" style="3" bestFit="1" customWidth="1"/>
    <col min="4" max="4" width="30.7109375" style="3" bestFit="1" customWidth="1"/>
    <col min="5" max="5" width="15.28515625" style="3"/>
    <col min="6" max="6" width="12" style="3" bestFit="1" customWidth="1"/>
    <col min="7" max="7" width="28.5703125" style="3" bestFit="1" customWidth="1"/>
    <col min="8" max="8" width="22.42578125" style="3" bestFit="1" customWidth="1"/>
    <col min="9" max="9" width="40.140625" style="3" bestFit="1" customWidth="1"/>
    <col min="10" max="10" width="17.5703125" style="3" bestFit="1" customWidth="1"/>
    <col min="11" max="11" width="21" style="3" bestFit="1" customWidth="1"/>
    <col min="12" max="13" width="18.140625" style="3" bestFit="1" customWidth="1"/>
    <col min="14" max="14" width="32.42578125" style="3" bestFit="1" customWidth="1"/>
    <col min="15" max="15" width="22.5703125" style="3" bestFit="1" customWidth="1"/>
    <col min="16" max="16" width="16" style="3" bestFit="1" customWidth="1"/>
    <col min="17" max="18" width="16" style="3" customWidth="1"/>
    <col min="19" max="19" width="30.140625" style="3" bestFit="1" customWidth="1"/>
    <col min="20" max="23" width="15.28515625" style="3"/>
    <col min="24" max="24" width="17" style="3" bestFit="1" customWidth="1"/>
    <col min="25" max="25" width="17" style="5" customWidth="1"/>
    <col min="26" max="26" width="28.5703125" style="3" bestFit="1" customWidth="1"/>
    <col min="27" max="27" width="11.5703125" style="3" bestFit="1" customWidth="1"/>
    <col min="28" max="16384" width="15.28515625" style="3"/>
  </cols>
  <sheetData>
    <row r="1" spans="1:32" x14ac:dyDescent="0.25">
      <c r="P1" s="4"/>
    </row>
    <row r="2" spans="1:32" x14ac:dyDescent="0.25">
      <c r="K2" s="4" t="s">
        <v>445</v>
      </c>
      <c r="L2" s="4" t="s">
        <v>322</v>
      </c>
      <c r="M2" s="4"/>
      <c r="N2" s="4" t="s">
        <v>326</v>
      </c>
      <c r="O2" s="4" t="s">
        <v>317</v>
      </c>
      <c r="Q2" s="4"/>
      <c r="R2" s="4"/>
      <c r="S2" s="4"/>
      <c r="T2" s="4"/>
      <c r="U2" s="4"/>
      <c r="V2" s="4"/>
      <c r="W2" s="4"/>
      <c r="X2" s="4"/>
      <c r="Y2" s="4"/>
    </row>
    <row r="3" spans="1:32" x14ac:dyDescent="0.25">
      <c r="D3" s="8"/>
      <c r="E3" s="8"/>
      <c r="F3" s="8"/>
      <c r="G3" s="8"/>
      <c r="H3" s="8"/>
      <c r="I3" s="8"/>
      <c r="J3" s="8"/>
      <c r="K3" s="15" t="s">
        <v>446</v>
      </c>
      <c r="L3" s="4" t="s">
        <v>323</v>
      </c>
      <c r="M3" s="15"/>
      <c r="N3" s="4" t="s">
        <v>327</v>
      </c>
      <c r="O3" s="4" t="s">
        <v>318</v>
      </c>
      <c r="P3" s="15" t="s">
        <v>313</v>
      </c>
      <c r="Q3" s="15"/>
      <c r="R3" s="15"/>
      <c r="S3" s="4" t="s">
        <v>320</v>
      </c>
      <c r="T3" s="15"/>
      <c r="U3" s="15"/>
      <c r="V3" s="15"/>
      <c r="W3" s="15"/>
      <c r="X3" s="15"/>
      <c r="Y3" s="15"/>
      <c r="Z3" s="8"/>
      <c r="AA3" s="8"/>
      <c r="AB3" s="8"/>
      <c r="AC3" s="8"/>
      <c r="AD3" s="8"/>
      <c r="AE3" s="8"/>
      <c r="AF3" s="8"/>
    </row>
    <row r="4" spans="1:32" s="4" customFormat="1" x14ac:dyDescent="0.25">
      <c r="D4" s="15" t="s">
        <v>466</v>
      </c>
      <c r="E4" s="15" t="s">
        <v>444</v>
      </c>
      <c r="F4" s="15" t="s">
        <v>14</v>
      </c>
      <c r="G4" s="15" t="s">
        <v>309</v>
      </c>
      <c r="H4" s="15" t="s">
        <v>77</v>
      </c>
      <c r="I4" s="15" t="s">
        <v>310</v>
      </c>
      <c r="J4" s="15" t="s">
        <v>256</v>
      </c>
      <c r="K4" s="15" t="s">
        <v>456</v>
      </c>
      <c r="L4" s="4" t="s">
        <v>324</v>
      </c>
      <c r="M4" s="4" t="s">
        <v>325</v>
      </c>
      <c r="N4" s="4" t="s">
        <v>328</v>
      </c>
      <c r="O4" s="4" t="s">
        <v>319</v>
      </c>
      <c r="P4" s="15" t="s">
        <v>314</v>
      </c>
      <c r="Q4" s="15" t="s">
        <v>315</v>
      </c>
      <c r="R4" s="15" t="s">
        <v>316</v>
      </c>
      <c r="S4" s="15" t="s">
        <v>486</v>
      </c>
      <c r="T4" s="15"/>
      <c r="U4" s="15"/>
      <c r="V4" s="15" t="s">
        <v>321</v>
      </c>
      <c r="W4" s="15" t="s">
        <v>517</v>
      </c>
      <c r="X4" s="15" t="s">
        <v>303</v>
      </c>
      <c r="Y4" s="15" t="s">
        <v>425</v>
      </c>
      <c r="Z4" s="49" t="s">
        <v>424</v>
      </c>
      <c r="AA4" s="15" t="s">
        <v>452</v>
      </c>
      <c r="AB4" s="15" t="s">
        <v>471</v>
      </c>
      <c r="AC4" s="15" t="s">
        <v>472</v>
      </c>
      <c r="AD4" s="15" t="s">
        <v>473</v>
      </c>
      <c r="AE4" s="15" t="s">
        <v>474</v>
      </c>
      <c r="AF4" s="15" t="s">
        <v>475</v>
      </c>
    </row>
    <row r="5" spans="1:32" x14ac:dyDescent="0.25">
      <c r="D5" s="50" t="s">
        <v>77</v>
      </c>
      <c r="E5" s="8" t="s">
        <v>16</v>
      </c>
      <c r="F5" s="8" t="s">
        <v>123</v>
      </c>
      <c r="G5" s="8" t="s">
        <v>16</v>
      </c>
      <c r="H5" s="8" t="s">
        <v>16</v>
      </c>
      <c r="I5" s="8" t="s">
        <v>123</v>
      </c>
      <c r="J5" s="8" t="s">
        <v>16</v>
      </c>
      <c r="K5" s="8">
        <v>8</v>
      </c>
      <c r="L5" s="8">
        <v>6</v>
      </c>
      <c r="M5" s="8">
        <v>6</v>
      </c>
      <c r="N5" s="8">
        <v>6</v>
      </c>
      <c r="O5" s="8">
        <v>6</v>
      </c>
      <c r="P5" s="8">
        <v>2.5</v>
      </c>
      <c r="Q5" s="8">
        <v>2.5</v>
      </c>
      <c r="R5" s="8">
        <v>4</v>
      </c>
      <c r="S5" s="8">
        <v>8</v>
      </c>
      <c r="T5" s="8"/>
      <c r="U5" s="8"/>
      <c r="V5" s="8">
        <v>8</v>
      </c>
      <c r="W5" s="69">
        <v>1</v>
      </c>
      <c r="X5" s="8">
        <v>1</v>
      </c>
      <c r="Y5" s="8">
        <v>1</v>
      </c>
      <c r="Z5" s="3" t="s">
        <v>373</v>
      </c>
      <c r="AA5" s="8" t="s">
        <v>451</v>
      </c>
      <c r="AB5" s="8" t="s">
        <v>468</v>
      </c>
      <c r="AC5" s="8" t="s">
        <v>467</v>
      </c>
      <c r="AD5" s="8" t="s">
        <v>468</v>
      </c>
      <c r="AE5" s="8" t="s">
        <v>468</v>
      </c>
      <c r="AF5" s="8" t="s">
        <v>468</v>
      </c>
    </row>
    <row r="6" spans="1:32" x14ac:dyDescent="0.25">
      <c r="D6" s="3" t="s">
        <v>14</v>
      </c>
      <c r="E6" s="8" t="s">
        <v>123</v>
      </c>
      <c r="F6" s="8" t="s">
        <v>16</v>
      </c>
      <c r="G6" s="8" t="s">
        <v>21</v>
      </c>
      <c r="H6" s="8" t="s">
        <v>9</v>
      </c>
      <c r="I6" s="8" t="s">
        <v>16</v>
      </c>
      <c r="J6" s="8" t="s">
        <v>485</v>
      </c>
      <c r="K6" s="8">
        <v>10</v>
      </c>
      <c r="L6" s="8">
        <v>8</v>
      </c>
      <c r="M6" s="8">
        <v>8</v>
      </c>
      <c r="N6" s="8">
        <v>8</v>
      </c>
      <c r="O6" s="8">
        <v>8</v>
      </c>
      <c r="P6" s="8">
        <v>3</v>
      </c>
      <c r="Q6" s="8">
        <v>3</v>
      </c>
      <c r="R6" s="8">
        <v>5</v>
      </c>
      <c r="S6" s="8">
        <v>10</v>
      </c>
      <c r="T6" s="8"/>
      <c r="U6" s="8"/>
      <c r="V6" s="8">
        <v>10</v>
      </c>
      <c r="W6" s="69">
        <v>2</v>
      </c>
      <c r="X6" s="8">
        <v>2</v>
      </c>
      <c r="Y6" s="8">
        <v>2</v>
      </c>
      <c r="Z6" s="5" t="s">
        <v>377</v>
      </c>
      <c r="AA6" s="8" t="s">
        <v>453</v>
      </c>
      <c r="AB6" s="8"/>
      <c r="AC6" s="8"/>
      <c r="AD6" s="8"/>
      <c r="AE6" s="8"/>
      <c r="AF6" s="8"/>
    </row>
    <row r="7" spans="1:32" ht="15.75" thickBot="1" x14ac:dyDescent="0.3">
      <c r="D7" s="3" t="s">
        <v>309</v>
      </c>
      <c r="E7" s="8" t="s">
        <v>21</v>
      </c>
      <c r="F7" s="8" t="s">
        <v>21</v>
      </c>
      <c r="G7" s="8" t="s">
        <v>26</v>
      </c>
      <c r="H7" s="8" t="s">
        <v>21</v>
      </c>
      <c r="I7" s="8" t="s">
        <v>9</v>
      </c>
      <c r="J7" s="8" t="s">
        <v>21</v>
      </c>
      <c r="K7" s="8">
        <v>12</v>
      </c>
      <c r="L7" s="8">
        <v>10</v>
      </c>
      <c r="M7" s="8">
        <v>10</v>
      </c>
      <c r="N7" s="8">
        <v>10</v>
      </c>
      <c r="O7" s="8">
        <v>10</v>
      </c>
      <c r="P7" s="8">
        <v>4</v>
      </c>
      <c r="Q7" s="8">
        <v>4</v>
      </c>
      <c r="R7" s="8">
        <v>6</v>
      </c>
      <c r="S7" s="8">
        <v>12</v>
      </c>
      <c r="T7" s="8"/>
      <c r="U7" s="8"/>
      <c r="V7" s="8">
        <v>12</v>
      </c>
      <c r="W7" s="69">
        <v>3</v>
      </c>
      <c r="X7" s="8">
        <v>3</v>
      </c>
      <c r="Y7" s="8">
        <v>3</v>
      </c>
      <c r="Z7" s="3" t="s">
        <v>374</v>
      </c>
      <c r="AA7" s="8"/>
      <c r="AB7" s="8"/>
      <c r="AC7" s="8"/>
      <c r="AD7" s="8"/>
      <c r="AE7" s="8"/>
      <c r="AF7" s="8"/>
    </row>
    <row r="8" spans="1:32" x14ac:dyDescent="0.25">
      <c r="C8" s="105" t="s">
        <v>520</v>
      </c>
      <c r="D8" s="3" t="s">
        <v>443</v>
      </c>
      <c r="E8" s="8"/>
      <c r="F8" s="8" t="s">
        <v>26</v>
      </c>
      <c r="G8" s="8"/>
      <c r="I8" s="8" t="s">
        <v>21</v>
      </c>
      <c r="J8" s="8"/>
      <c r="K8" s="8"/>
      <c r="L8" s="8">
        <v>12</v>
      </c>
      <c r="M8" s="8">
        <v>12</v>
      </c>
      <c r="N8" s="8">
        <v>12</v>
      </c>
      <c r="O8" s="8"/>
      <c r="P8" s="8">
        <v>5</v>
      </c>
      <c r="Q8" s="8">
        <v>5</v>
      </c>
      <c r="R8" s="8"/>
      <c r="S8" s="8"/>
      <c r="T8" s="8"/>
      <c r="U8" s="8"/>
      <c r="V8" s="8"/>
      <c r="W8" s="69">
        <v>4</v>
      </c>
      <c r="X8" s="8">
        <v>4</v>
      </c>
      <c r="Y8" s="8">
        <v>4</v>
      </c>
      <c r="Z8" s="3" t="s">
        <v>378</v>
      </c>
      <c r="AA8" s="8"/>
      <c r="AB8" s="8"/>
      <c r="AC8" s="8"/>
      <c r="AD8" s="8"/>
      <c r="AE8" s="8"/>
      <c r="AF8" s="8"/>
    </row>
    <row r="9" spans="1:32" ht="15.75" thickBot="1" x14ac:dyDescent="0.3">
      <c r="C9" s="114">
        <v>0.22</v>
      </c>
      <c r="D9" s="8" t="s">
        <v>310</v>
      </c>
      <c r="E9" s="8"/>
      <c r="F9" s="8"/>
      <c r="G9" s="8"/>
      <c r="H9" s="8"/>
      <c r="J9" s="8"/>
      <c r="K9" s="8"/>
      <c r="L9" s="8">
        <v>14</v>
      </c>
      <c r="M9" s="8">
        <v>14</v>
      </c>
      <c r="N9" s="8">
        <v>14</v>
      </c>
      <c r="O9" s="8"/>
      <c r="P9" s="8">
        <v>6</v>
      </c>
      <c r="Q9" s="8"/>
      <c r="R9" s="8"/>
      <c r="S9" s="8"/>
      <c r="T9" s="8"/>
      <c r="U9" s="8"/>
      <c r="V9" s="8"/>
      <c r="W9" s="69">
        <v>5</v>
      </c>
      <c r="X9" s="8">
        <v>5</v>
      </c>
      <c r="Y9" s="8">
        <v>5</v>
      </c>
      <c r="Z9" s="3" t="s">
        <v>375</v>
      </c>
      <c r="AA9" s="8"/>
      <c r="AB9" s="8"/>
      <c r="AC9" s="8"/>
      <c r="AD9" s="8"/>
      <c r="AE9" s="8"/>
      <c r="AF9" s="8"/>
    </row>
    <row r="10" spans="1:32" s="1" customFormat="1" ht="15" customHeight="1" x14ac:dyDescent="0.25">
      <c r="A10" s="127"/>
      <c r="B10" s="49" t="s">
        <v>518</v>
      </c>
      <c r="C10" s="127" t="s">
        <v>518</v>
      </c>
      <c r="D10" s="8" t="s">
        <v>256</v>
      </c>
      <c r="L10" s="1">
        <v>16</v>
      </c>
      <c r="W10" s="69">
        <v>6</v>
      </c>
      <c r="X10" s="8">
        <v>6</v>
      </c>
      <c r="Y10" s="8">
        <v>6</v>
      </c>
      <c r="Z10" s="3" t="s">
        <v>379</v>
      </c>
    </row>
    <row r="11" spans="1:32" ht="15.75" thickBot="1" x14ac:dyDescent="0.3">
      <c r="A11" s="128"/>
      <c r="B11" s="49" t="s">
        <v>523</v>
      </c>
      <c r="C11" s="129" t="s">
        <v>522</v>
      </c>
      <c r="W11" s="69">
        <v>7</v>
      </c>
      <c r="X11" s="8">
        <v>7</v>
      </c>
      <c r="Y11" s="8">
        <v>7</v>
      </c>
      <c r="Z11" s="3" t="s">
        <v>376</v>
      </c>
    </row>
    <row r="12" spans="1:32" x14ac:dyDescent="0.25">
      <c r="A12" s="37"/>
      <c r="B12" s="37" t="s">
        <v>448</v>
      </c>
      <c r="C12" s="37" t="s">
        <v>448</v>
      </c>
      <c r="D12" s="53" t="s">
        <v>454</v>
      </c>
      <c r="W12" s="69">
        <v>8</v>
      </c>
      <c r="X12" s="8">
        <v>8</v>
      </c>
      <c r="Y12" s="8">
        <v>8</v>
      </c>
      <c r="Z12" s="3" t="s">
        <v>421</v>
      </c>
    </row>
    <row r="13" spans="1:32" ht="15.75" thickBot="1" x14ac:dyDescent="0.3">
      <c r="A13" s="36"/>
      <c r="B13" s="36">
        <v>12.3</v>
      </c>
      <c r="C13" s="36">
        <v>15</v>
      </c>
      <c r="D13" s="54">
        <v>0</v>
      </c>
      <c r="W13" s="69">
        <v>9</v>
      </c>
      <c r="X13" s="8">
        <v>9</v>
      </c>
      <c r="Y13" s="8">
        <v>9</v>
      </c>
      <c r="Z13" s="5" t="s">
        <v>422</v>
      </c>
    </row>
    <row r="14" spans="1:32" x14ac:dyDescent="0.25">
      <c r="A14" s="37"/>
      <c r="B14" s="37" t="s">
        <v>447</v>
      </c>
      <c r="C14" s="37" t="s">
        <v>447</v>
      </c>
      <c r="L14" s="3" t="s">
        <v>528</v>
      </c>
      <c r="M14" s="3" t="s">
        <v>529</v>
      </c>
      <c r="W14" s="69">
        <v>10</v>
      </c>
      <c r="X14" s="8">
        <v>10</v>
      </c>
      <c r="Y14" s="8">
        <v>10</v>
      </c>
      <c r="Z14" s="5" t="s">
        <v>423</v>
      </c>
    </row>
    <row r="15" spans="1:32" ht="15.75" thickBot="1" x14ac:dyDescent="0.3">
      <c r="A15" s="36"/>
      <c r="B15" s="36">
        <v>25.4</v>
      </c>
      <c r="C15" s="36">
        <v>31</v>
      </c>
      <c r="D15" s="3" t="s">
        <v>312</v>
      </c>
      <c r="E15" s="3" t="s">
        <v>306</v>
      </c>
      <c r="F15" s="8" t="s">
        <v>311</v>
      </c>
      <c r="J15" s="3" t="s">
        <v>426</v>
      </c>
      <c r="L15" s="3" t="s">
        <v>453</v>
      </c>
      <c r="M15" s="3" t="s">
        <v>453</v>
      </c>
      <c r="N15" s="139" t="s">
        <v>530</v>
      </c>
      <c r="W15" s="69">
        <v>11</v>
      </c>
      <c r="X15" s="8">
        <v>11</v>
      </c>
      <c r="Y15" s="8">
        <v>11</v>
      </c>
    </row>
    <row r="16" spans="1:32" x14ac:dyDescent="0.25">
      <c r="A16" s="37"/>
      <c r="B16" s="37" t="s">
        <v>514</v>
      </c>
      <c r="C16" s="37" t="s">
        <v>514</v>
      </c>
      <c r="D16" s="1"/>
      <c r="E16" s="1" t="s">
        <v>444</v>
      </c>
      <c r="F16" s="1" t="s">
        <v>308</v>
      </c>
      <c r="J16" s="3" t="s">
        <v>427</v>
      </c>
      <c r="L16" s="3" t="s">
        <v>453</v>
      </c>
      <c r="M16" s="3" t="s">
        <v>451</v>
      </c>
      <c r="N16" s="139" t="s">
        <v>531</v>
      </c>
      <c r="W16" s="69">
        <v>12</v>
      </c>
      <c r="X16" s="8">
        <v>12</v>
      </c>
      <c r="Y16" s="8">
        <v>12</v>
      </c>
      <c r="Z16" s="5"/>
    </row>
    <row r="17" spans="1:26" ht="15.75" thickBot="1" x14ac:dyDescent="0.3">
      <c r="A17" s="36"/>
      <c r="B17" s="36">
        <v>50</v>
      </c>
      <c r="C17" s="36">
        <v>61</v>
      </c>
      <c r="E17" s="8"/>
      <c r="F17" s="8"/>
      <c r="L17" s="3" t="s">
        <v>451</v>
      </c>
      <c r="M17" s="131" t="s">
        <v>453</v>
      </c>
      <c r="N17" s="139" t="s">
        <v>532</v>
      </c>
      <c r="W17" s="69">
        <v>13</v>
      </c>
      <c r="X17" s="8">
        <v>13</v>
      </c>
      <c r="Y17" s="8">
        <v>13</v>
      </c>
      <c r="Z17" s="5"/>
    </row>
    <row r="18" spans="1:26" ht="15.75" thickBot="1" x14ac:dyDescent="0.3">
      <c r="E18" s="63" t="s">
        <v>440</v>
      </c>
      <c r="F18" s="7">
        <v>1</v>
      </c>
      <c r="L18" s="3" t="s">
        <v>451</v>
      </c>
      <c r="M18" s="131" t="s">
        <v>451</v>
      </c>
      <c r="N18" s="139" t="s">
        <v>533</v>
      </c>
      <c r="W18" s="69">
        <v>14</v>
      </c>
      <c r="X18" s="8">
        <v>14</v>
      </c>
      <c r="Y18" s="8">
        <v>14</v>
      </c>
      <c r="Z18" s="5"/>
    </row>
    <row r="19" spans="1:26" ht="15.75" thickBot="1" x14ac:dyDescent="0.3">
      <c r="A19" s="146" t="s">
        <v>340</v>
      </c>
      <c r="B19" s="147"/>
      <c r="C19" s="56"/>
      <c r="D19" s="56"/>
      <c r="E19" s="56"/>
      <c r="F19" s="56"/>
      <c r="G19" s="56"/>
      <c r="H19" s="56"/>
      <c r="I19" s="56"/>
      <c r="J19" s="6"/>
      <c r="W19" s="69">
        <v>15</v>
      </c>
      <c r="X19" s="8">
        <v>15</v>
      </c>
      <c r="Y19" s="8">
        <v>15</v>
      </c>
      <c r="Z19" s="5"/>
    </row>
    <row r="20" spans="1:26" ht="15.75" thickBot="1" x14ac:dyDescent="0.3">
      <c r="A20" s="144" t="s">
        <v>349</v>
      </c>
      <c r="B20" s="145"/>
      <c r="C20" s="56"/>
      <c r="D20" s="56"/>
      <c r="E20" s="56"/>
      <c r="F20" s="56"/>
      <c r="G20" s="56"/>
      <c r="H20" s="56"/>
      <c r="I20" s="56"/>
      <c r="J20" s="6"/>
      <c r="W20" s="69">
        <v>16</v>
      </c>
      <c r="X20" s="8">
        <v>16</v>
      </c>
      <c r="Y20" s="8">
        <v>16</v>
      </c>
      <c r="Z20" s="5"/>
    </row>
    <row r="21" spans="1:26" ht="15.75" thickBot="1" x14ac:dyDescent="0.3">
      <c r="A21" s="57"/>
      <c r="B21" s="58" t="s">
        <v>466</v>
      </c>
      <c r="C21" s="59" t="s">
        <v>305</v>
      </c>
      <c r="D21" s="58" t="s">
        <v>304</v>
      </c>
      <c r="E21" s="58" t="s">
        <v>303</v>
      </c>
      <c r="F21" s="60" t="s">
        <v>356</v>
      </c>
      <c r="G21" s="61" t="s">
        <v>517</v>
      </c>
      <c r="H21" s="2" t="s">
        <v>450</v>
      </c>
      <c r="I21" s="62" t="s">
        <v>449</v>
      </c>
      <c r="J21" s="2" t="s">
        <v>526</v>
      </c>
      <c r="W21" s="69">
        <v>17</v>
      </c>
      <c r="X21" s="8">
        <v>17</v>
      </c>
      <c r="Y21" s="8">
        <v>17</v>
      </c>
      <c r="Z21" s="5"/>
    </row>
    <row r="22" spans="1:26" x14ac:dyDescent="0.25">
      <c r="A22" s="43"/>
      <c r="B22" s="111">
        <f>IF('Cima 1'!$A$5=Nomi!$D$5,Nomi!$D$15,IF('Cima 1'!$A$5=Nomi!$D$7,Nomi!$E$15,IF('Cima 1'!$A$5=Nomi!$D$8,Nomi!$E$16,IF('Cima 1'!$A$5=Nomi!$D$9,Nomi!$F$15,IF('Cima 1'!$A$5=Nomi!$D$10,Nomi!$F$16,'Cima 1'!$A$5)))))</f>
        <v>0</v>
      </c>
      <c r="C22" s="111" t="str">
        <f>IF(CONCATENATE(B22,'Cima 1'!$B$5)=$J$15,$J$16,CONCATENATE(B22,'Cima 1'!$B$5))</f>
        <v>0</v>
      </c>
      <c r="D22" s="111" t="str">
        <f>CONCATENATE(C22,'Cima 1'!$C$5)</f>
        <v>0</v>
      </c>
      <c r="E22" s="111" t="str">
        <f>IF(D22&lt;&gt;"0",IF(OR(D22=$Z$5,D22=$Z$6,D22=$Z$7,D22=$Z$8,D22=$Z$9,D22=$Z$10,D22=$Z$11,D22=$Z$12,D22=$Z$13,D22=$Z$14,D22=$Z$15,D22=$Z$16,D22=$Z$17,D22=$Z$18,D22=$Z$19,D22=$Z$20,D22=$Z$21,D22=$Z$22,D22=$Z$23,B22="D2Racing"),"Lunghezza_100","Lunghezza"),"-")</f>
        <v>-</v>
      </c>
      <c r="F22" s="111" t="str">
        <f>IF('Cima 1'!$D$5&lt;&gt;"",$F$18*'Cima 1'!$B$7,"-")</f>
        <v>-</v>
      </c>
      <c r="G22" s="111"/>
      <c r="H22" s="116" t="str">
        <f>IF('Cima 1'!$G$5="Si",Nomi!$A$13,IF('Cima 1'!$G$5="No",Nomi!$D$13,"-"))</f>
        <v>-</v>
      </c>
      <c r="I22" s="117" t="str">
        <f>IF('Cima 1'!$H$5="Si",Nomi!$A$15,IF('Cima 1'!$H$5="No",Nomi!$D$13,"-"))</f>
        <v>-</v>
      </c>
      <c r="W22" s="69">
        <v>18</v>
      </c>
      <c r="X22" s="8">
        <v>18</v>
      </c>
      <c r="Y22" s="8">
        <v>18</v>
      </c>
      <c r="Z22" s="5"/>
    </row>
    <row r="23" spans="1:26" ht="15.75" thickBot="1" x14ac:dyDescent="0.3">
      <c r="A23" s="16"/>
      <c r="B23" s="112" t="str">
        <f>IF($B22=$D$15,"ExcelFusionImp",IF(OR($B22=$D$6,$B22=$E$15),"DoublebraidImp",IF($B22=$E$16,"D2CompetitionImp",IF($B22=$F$15,"ExcelD12Imp",IF($B22=$F$16,"D2RacingImp","-")))))</f>
        <v>-</v>
      </c>
      <c r="C23" s="112" t="str">
        <f>UPPER('Cima 1'!$B$5)</f>
        <v/>
      </c>
      <c r="D23" s="35"/>
      <c r="E23" s="35">
        <f>'Cima 1'!$D$5</f>
        <v>0</v>
      </c>
      <c r="F23" s="35"/>
      <c r="G23" s="35">
        <f>'Cima 1'!$F$5</f>
        <v>0</v>
      </c>
      <c r="H23" s="118" t="str">
        <f>IF('Cima 1'!$G$5="Si",Nomi!$C$13,IF('Cima 1'!$G$5="No",Nomi!$D$13,"-"))</f>
        <v>-</v>
      </c>
      <c r="I23" s="119" t="str">
        <f>IF('Cima 1'!$H$5="Si",Nomi!$C$15,IF('Cima 1'!$H$5="No",Nomi!$D$13,"-"))</f>
        <v>-</v>
      </c>
      <c r="W23" s="69">
        <v>19</v>
      </c>
      <c r="X23" s="8">
        <v>19</v>
      </c>
      <c r="Y23" s="8">
        <v>19</v>
      </c>
      <c r="Z23" s="5"/>
    </row>
    <row r="24" spans="1:26" x14ac:dyDescent="0.25">
      <c r="A24" s="154" t="s">
        <v>342</v>
      </c>
      <c r="B24" s="18" t="s">
        <v>442</v>
      </c>
      <c r="C24" s="19"/>
      <c r="D24" s="15" t="s">
        <v>338</v>
      </c>
      <c r="E24" s="112" t="s">
        <v>304</v>
      </c>
      <c r="F24" s="112"/>
      <c r="G24" s="134" t="s">
        <v>527</v>
      </c>
      <c r="H24" s="116" t="s">
        <v>450</v>
      </c>
      <c r="I24" s="117" t="s">
        <v>449</v>
      </c>
      <c r="J24" s="3" t="b">
        <f>IF(AND(H25=$L$15,I25=$M$15),$N$15,IF(AND(H25=$L$16,I25=$M$16),$N$16,IF(AND(H25=$L$17,I25=$M$17),$N$17,IF(AND(H25=$L$18,I25=$M$18),$N$18))))</f>
        <v>0</v>
      </c>
      <c r="W24" s="69">
        <v>20</v>
      </c>
      <c r="X24" s="8">
        <v>20</v>
      </c>
      <c r="Y24" s="8">
        <v>20</v>
      </c>
    </row>
    <row r="25" spans="1:26" ht="15.75" thickBot="1" x14ac:dyDescent="0.3">
      <c r="A25" s="155"/>
      <c r="B25" s="42" t="e">
        <f>VLOOKUP(D22,Tabella!$I$3:$P$93,8,0)</f>
        <v>#N/A</v>
      </c>
      <c r="C25" s="14"/>
      <c r="D25" s="14" t="e">
        <f>VLOOKUP(D22,Tabella!$I$3:$O$93,7,0)</f>
        <v>#N/A</v>
      </c>
      <c r="E25" s="106" t="str">
        <f>IF('Cima 1'!$C$5&lt;10,CONCATENATE("0",'Cima 1'!$C$5),'Cima 1'!$C$5)</f>
        <v>0</v>
      </c>
      <c r="F25" s="106"/>
      <c r="G25" s="106" t="str">
        <f>UPPER('Cima 1'!$E$5)</f>
        <v/>
      </c>
      <c r="H25" s="120">
        <f>'Cima 1'!$G$5</f>
        <v>0</v>
      </c>
      <c r="I25" s="121">
        <f>'Cima 1'!$H$5</f>
        <v>0</v>
      </c>
      <c r="J25" s="3" t="str">
        <f>CONCATENATE(E25,LEFT(C23,2),E23,LEFT(G25,1),G23,J24)</f>
        <v>000FALSO</v>
      </c>
      <c r="W25" s="69">
        <v>21</v>
      </c>
      <c r="X25" s="8">
        <v>21</v>
      </c>
      <c r="Y25" s="8">
        <v>21</v>
      </c>
    </row>
    <row r="26" spans="1:26" ht="15.75" thickBot="1" x14ac:dyDescent="0.3">
      <c r="A26" s="16"/>
      <c r="B26" s="8"/>
      <c r="C26" s="8"/>
      <c r="D26" s="8"/>
      <c r="E26" s="8"/>
      <c r="F26" s="17"/>
      <c r="H26" s="122"/>
      <c r="I26" s="122"/>
      <c r="W26" s="69">
        <v>22</v>
      </c>
      <c r="X26" s="8">
        <v>22</v>
      </c>
      <c r="Y26" s="8">
        <v>22</v>
      </c>
    </row>
    <row r="27" spans="1:26" s="1" customFormat="1" ht="15.75" thickBot="1" x14ac:dyDescent="0.3">
      <c r="A27" s="148" t="s">
        <v>350</v>
      </c>
      <c r="B27" s="149"/>
      <c r="C27" s="56"/>
      <c r="D27" s="56"/>
      <c r="E27" s="56"/>
      <c r="F27" s="56"/>
      <c r="G27" s="56"/>
      <c r="H27" s="123"/>
      <c r="I27" s="123"/>
      <c r="W27" s="69">
        <v>23</v>
      </c>
      <c r="X27" s="8">
        <v>23</v>
      </c>
      <c r="Y27" s="8">
        <v>23</v>
      </c>
    </row>
    <row r="28" spans="1:26" s="1" customFormat="1" ht="15.75" thickBot="1" x14ac:dyDescent="0.3">
      <c r="A28" s="57" t="s">
        <v>4</v>
      </c>
      <c r="B28" s="58" t="s">
        <v>466</v>
      </c>
      <c r="C28" s="59" t="s">
        <v>305</v>
      </c>
      <c r="D28" s="58" t="s">
        <v>304</v>
      </c>
      <c r="E28" s="58" t="s">
        <v>303</v>
      </c>
      <c r="F28" s="60" t="s">
        <v>356</v>
      </c>
      <c r="G28" s="61" t="s">
        <v>517</v>
      </c>
      <c r="H28" s="2" t="s">
        <v>450</v>
      </c>
      <c r="I28" s="62" t="s">
        <v>449</v>
      </c>
      <c r="J28" s="2" t="s">
        <v>526</v>
      </c>
      <c r="W28" s="69">
        <v>24</v>
      </c>
      <c r="X28" s="8">
        <v>24</v>
      </c>
      <c r="Y28" s="8">
        <v>24</v>
      </c>
    </row>
    <row r="29" spans="1:26" x14ac:dyDescent="0.25">
      <c r="A29" s="43"/>
      <c r="B29" s="111">
        <f>IF('Cima 2'!$A$5=Nomi!$D$5,Nomi!$D$15,IF('Cima 2'!$A$5=Nomi!$D$7,Nomi!$E$15,IF('Cima 2'!$A$5=Nomi!$D$8,Nomi!$E$16,IF('Cima 2'!$A$5=Nomi!$D$9,Nomi!$F$15,IF('Cima 2'!$A$5=Nomi!$D$10,Nomi!$F$16,'Cima 2'!$A$5)))))</f>
        <v>0</v>
      </c>
      <c r="C29" s="111" t="str">
        <f>IF(CONCATENATE(B29,'Cima 2'!$B$5)=$J$15,$J$16,CONCATENATE(B29,'Cima 2'!$B$5))</f>
        <v>0</v>
      </c>
      <c r="D29" s="111" t="str">
        <f>CONCATENATE(C29,'Cima 2'!$C$5)</f>
        <v>0</v>
      </c>
      <c r="E29" s="111" t="str">
        <f>IF(D29&lt;&gt;"0",IF(OR(D29=$Z$5,D29=$Z$6,D29=$Z$7,D29=$Z$8,D29=$Z$9,D29=$Z$10,D29=$Z$11,D29=$Z$12,D29=$Z$13,D29=$Z$14,D29=$Z$15,D29=$Z$16,D29=$Z$17,D29=$Z$18,D29=$Z$19,D29=$Z$20,D29=$Z$21,D29=$Z$22,D29=$Z$23,B29="D2Racing"),"Lunghezza_100","Lunghezza"),"-")</f>
        <v>-</v>
      </c>
      <c r="F29" s="111" t="str">
        <f>IF('Cima 2'!$D$5&lt;&gt;"",$F$18*'Cima 2'!$B$7,"-")</f>
        <v>-</v>
      </c>
      <c r="G29" s="111"/>
      <c r="H29" s="116" t="str">
        <f>IF('Cima 2'!$G$5="Si",Nomi!$A$13,IF('Cima 2'!$G$5="No",Nomi!$D$13,"-"))</f>
        <v>-</v>
      </c>
      <c r="I29" s="117" t="str">
        <f>IF('Cima 2'!$H$5="Si",Nomi!$A$15,IF('Cima 2'!$H$5="No",Nomi!$D$13,"-"))</f>
        <v>-</v>
      </c>
      <c r="W29" s="69">
        <v>25</v>
      </c>
      <c r="X29" s="8">
        <v>25</v>
      </c>
      <c r="Y29" s="8">
        <v>25</v>
      </c>
    </row>
    <row r="30" spans="1:26" ht="15.75" thickBot="1" x14ac:dyDescent="0.3">
      <c r="A30" s="16"/>
      <c r="B30" s="112" t="str">
        <f>IF($B29=$D$15,"ExcelFusionImp",IF(OR($B29=$D$6,$B29=$E$15),"DoublebraidImp",IF($B29=$E$16,"D2CompetitionImp",IF($B29=$F$15,"ExcelD12Imp",IF($B29=$F$16,"D2RacingImp","-")))))</f>
        <v>-</v>
      </c>
      <c r="C30" s="137" t="str">
        <f>UPPER('Cima 2'!$B$5)</f>
        <v/>
      </c>
      <c r="D30" s="35"/>
      <c r="E30" s="35">
        <f>'Cima 2'!$D$5</f>
        <v>0</v>
      </c>
      <c r="F30" s="35"/>
      <c r="G30" s="35">
        <f>'Cima 2'!$F$5</f>
        <v>0</v>
      </c>
      <c r="H30" s="118" t="str">
        <f>IF('Cima 2'!$G$5="Si",Nomi!$C$13,IF('Cima 2'!$G$5="No",Nomi!$D$13,"-"))</f>
        <v>-</v>
      </c>
      <c r="I30" s="119" t="str">
        <f>IF('Cima 2'!$H$5="Si",Nomi!$C$15,IF('Cima 2'!$H$5="No",Nomi!$D$13,"-"))</f>
        <v>-</v>
      </c>
      <c r="W30" s="69">
        <v>26</v>
      </c>
      <c r="X30" s="8">
        <v>26</v>
      </c>
      <c r="Y30" s="8">
        <v>26</v>
      </c>
    </row>
    <row r="31" spans="1:26" x14ac:dyDescent="0.25">
      <c r="A31" s="154" t="s">
        <v>342</v>
      </c>
      <c r="B31" s="18" t="s">
        <v>442</v>
      </c>
      <c r="C31" s="19"/>
      <c r="D31" s="15" t="s">
        <v>338</v>
      </c>
      <c r="E31" s="137" t="s">
        <v>304</v>
      </c>
      <c r="F31" s="137"/>
      <c r="G31" s="137" t="s">
        <v>527</v>
      </c>
      <c r="H31" s="116" t="s">
        <v>450</v>
      </c>
      <c r="I31" s="117" t="s">
        <v>449</v>
      </c>
      <c r="J31" s="136" t="b">
        <f>IF(AND(H32=$L$15,I32=$M$15),$N$15,IF(AND(H32=$L$16,I32=$M$16),$N$16,IF(AND(H32=$L$17,I32=$M$17),$N$17,IF(AND(H32=$L$18,I32=$M$18),$N$18))))</f>
        <v>0</v>
      </c>
      <c r="W31" s="69">
        <v>27</v>
      </c>
      <c r="X31" s="8">
        <v>27</v>
      </c>
      <c r="Y31" s="8">
        <v>27</v>
      </c>
    </row>
    <row r="32" spans="1:26" ht="15.75" thickBot="1" x14ac:dyDescent="0.3">
      <c r="A32" s="155"/>
      <c r="B32" s="42" t="e">
        <f>VLOOKUP(D29,Tabella!$I$3:$P$93,8,0)</f>
        <v>#N/A</v>
      </c>
      <c r="C32" s="14"/>
      <c r="D32" s="14" t="e">
        <f>VLOOKUP(D29,Tabella!$I$3:$O$93,7,0)</f>
        <v>#N/A</v>
      </c>
      <c r="E32" s="106" t="str">
        <f>IF('Cima 2'!$C$5&lt;10,CONCATENATE("0",'Cima 2'!$C$5),'Cima 2'!$C$5)</f>
        <v>0</v>
      </c>
      <c r="F32" s="106"/>
      <c r="G32" s="106" t="str">
        <f>UPPER('Cima 2'!$E$5)</f>
        <v/>
      </c>
      <c r="H32" s="120">
        <f>'Cima 2'!$G$5</f>
        <v>0</v>
      </c>
      <c r="I32" s="121">
        <f>'Cima 2'!$H$5</f>
        <v>0</v>
      </c>
      <c r="J32" s="136" t="str">
        <f>CONCATENATE(E32,LEFT(C30,2),E30,LEFT(G32,1),G30,J31)</f>
        <v>000FALSO</v>
      </c>
      <c r="W32" s="69">
        <v>28</v>
      </c>
      <c r="X32" s="8">
        <v>28</v>
      </c>
      <c r="Y32" s="8">
        <v>28</v>
      </c>
    </row>
    <row r="33" spans="1:25" ht="15.75" thickBot="1" x14ac:dyDescent="0.3">
      <c r="A33" s="16"/>
      <c r="B33" s="8"/>
      <c r="C33" s="8"/>
      <c r="D33" s="8"/>
      <c r="E33" s="8"/>
      <c r="F33" s="17"/>
      <c r="H33" s="122"/>
      <c r="I33" s="122"/>
      <c r="W33" s="69">
        <v>29</v>
      </c>
      <c r="X33" s="8">
        <v>29</v>
      </c>
      <c r="Y33" s="8">
        <v>29</v>
      </c>
    </row>
    <row r="34" spans="1:25" ht="15.75" thickBot="1" x14ac:dyDescent="0.3">
      <c r="A34" s="152" t="s">
        <v>351</v>
      </c>
      <c r="B34" s="153"/>
      <c r="C34" s="56"/>
      <c r="D34" s="56"/>
      <c r="E34" s="56"/>
      <c r="F34" s="56"/>
      <c r="G34" s="56"/>
      <c r="H34" s="123"/>
      <c r="I34" s="123"/>
      <c r="W34" s="69">
        <v>30</v>
      </c>
      <c r="X34" s="8">
        <v>30</v>
      </c>
      <c r="Y34" s="8">
        <v>30</v>
      </c>
    </row>
    <row r="35" spans="1:25" ht="15.75" thickBot="1" x14ac:dyDescent="0.3">
      <c r="A35" s="57"/>
      <c r="B35" s="58" t="s">
        <v>466</v>
      </c>
      <c r="C35" s="59" t="s">
        <v>305</v>
      </c>
      <c r="D35" s="58" t="s">
        <v>304</v>
      </c>
      <c r="E35" s="58" t="s">
        <v>303</v>
      </c>
      <c r="F35" s="60" t="s">
        <v>356</v>
      </c>
      <c r="G35" s="61" t="s">
        <v>517</v>
      </c>
      <c r="H35" s="2" t="s">
        <v>450</v>
      </c>
      <c r="I35" s="62" t="s">
        <v>449</v>
      </c>
      <c r="J35" s="2" t="s">
        <v>526</v>
      </c>
      <c r="W35" s="69">
        <v>31</v>
      </c>
      <c r="X35" s="8">
        <v>31</v>
      </c>
      <c r="Y35" s="8">
        <v>31</v>
      </c>
    </row>
    <row r="36" spans="1:25" x14ac:dyDescent="0.25">
      <c r="A36" s="43"/>
      <c r="B36" s="111">
        <f>IF('Cima 3'!$A$5=Nomi!$D$5,Nomi!$D$15,IF('Cima 3'!$A$5=Nomi!$D$7,Nomi!$E$15,IF('Cima 3'!$A$5=Nomi!$D$8,Nomi!$E$16,IF('Cima 3'!$A$5=Nomi!$D$9,Nomi!$F$15,IF('Cima 3'!$A$5=Nomi!$D$10,Nomi!$F$16,'Cima 3'!$A$5)))))</f>
        <v>0</v>
      </c>
      <c r="C36" s="111" t="str">
        <f>IF(CONCATENATE(B36,'Cima 3'!$B$5)=$J$15,$J$16,CONCATENATE(B36,'Cima 3'!$B$5))</f>
        <v>0</v>
      </c>
      <c r="D36" s="111" t="str">
        <f>CONCATENATE(C36,'Cima 3'!$C$5)</f>
        <v>0</v>
      </c>
      <c r="E36" s="111" t="str">
        <f>IF(D36&lt;&gt;"0",IF(OR(D36=$Z$5,D36=$Z$6,D36=$Z$7,D36=$Z$8,D36=$Z$9,D36=$Z$10,D36=$Z$11,D36=$Z$12,D36=$Z$13,D36=$Z$14,D36=$Z$15,D36=$Z$16,D36=$Z$17,D36=$Z$18,D36=$Z$19,D36=$Z$20,D36=$Z$21,D36=$Z$22,D36=$Z$23,B36="D2Racing"),"Lunghezza_100","Lunghezza"),"-")</f>
        <v>-</v>
      </c>
      <c r="F36" s="111" t="str">
        <f>IF('Cima 3'!$D$5&lt;&gt;"",$F$18*'Cima 2'!$B$7,"-")</f>
        <v>-</v>
      </c>
      <c r="G36" s="111"/>
      <c r="H36" s="116" t="str">
        <f>IF('Cima 3'!$G$5="Si",Nomi!$A$13,IF('Cima 3'!$G$5="No",Nomi!$D$13,"-"))</f>
        <v>-</v>
      </c>
      <c r="I36" s="117" t="str">
        <f>IF('Cima 3'!$H$5="Si",Nomi!$A$15,IF('Cima 3'!$H$5="No",Nomi!$D$13,"-"))</f>
        <v>-</v>
      </c>
      <c r="W36" s="69">
        <v>32</v>
      </c>
      <c r="X36" s="8">
        <v>32</v>
      </c>
      <c r="Y36" s="8">
        <v>32</v>
      </c>
    </row>
    <row r="37" spans="1:25" ht="15.75" thickBot="1" x14ac:dyDescent="0.3">
      <c r="A37" s="16"/>
      <c r="B37" s="112" t="str">
        <f>IF($B36=$D$15,"ExcelFusionImp",IF(OR($B36=$D$6,$B36=$E$15),"DoublebraidImp",IF($B36=$E$16,"D2CompetitionImp",IF($B36=$F$15,"ExcelD12Imp",IF($B36=$F$16,"D2RacingImp","-")))))</f>
        <v>-</v>
      </c>
      <c r="C37" s="137" t="str">
        <f>UPPER('Cima 3'!$B$5)</f>
        <v/>
      </c>
      <c r="D37" s="35"/>
      <c r="E37" s="35">
        <f>'Cima 3'!$D$5</f>
        <v>0</v>
      </c>
      <c r="F37" s="35"/>
      <c r="G37" s="35">
        <f>'Cima 3'!$F$5</f>
        <v>0</v>
      </c>
      <c r="H37" s="118" t="str">
        <f>IF('Cima 3'!$G$5="Si",Nomi!$C$13,IF('Cima 3'!$G$5="No",Nomi!$D$13,"-"))</f>
        <v>-</v>
      </c>
      <c r="I37" s="119" t="str">
        <f>IF('Cima 3'!$H$5="Si",Nomi!$C$15,IF('Cima 3'!$H$5="No",Nomi!$D$13,"-"))</f>
        <v>-</v>
      </c>
      <c r="W37" s="69">
        <v>33</v>
      </c>
      <c r="X37" s="8">
        <v>33</v>
      </c>
      <c r="Y37" s="8">
        <v>33</v>
      </c>
    </row>
    <row r="38" spans="1:25" x14ac:dyDescent="0.25">
      <c r="A38" s="154" t="s">
        <v>342</v>
      </c>
      <c r="B38" s="18" t="s">
        <v>442</v>
      </c>
      <c r="C38" s="19"/>
      <c r="D38" s="15" t="s">
        <v>338</v>
      </c>
      <c r="E38" s="137" t="s">
        <v>304</v>
      </c>
      <c r="F38" s="137"/>
      <c r="G38" s="137" t="s">
        <v>527</v>
      </c>
      <c r="H38" s="116" t="s">
        <v>450</v>
      </c>
      <c r="I38" s="117" t="s">
        <v>449</v>
      </c>
      <c r="J38" s="136" t="b">
        <f>IF(AND(H39=$L$15,I39=$M$15),$N$15,IF(AND(H39=$L$16,I39=$M$16),$N$16,IF(AND(H39=$L$17,I39=$M$17),$N$17,IF(AND(H39=$L$18,I39=$M$18),$N$18))))</f>
        <v>0</v>
      </c>
      <c r="W38" s="69">
        <v>34</v>
      </c>
      <c r="X38" s="8">
        <v>34</v>
      </c>
      <c r="Y38" s="8">
        <v>34</v>
      </c>
    </row>
    <row r="39" spans="1:25" ht="15.75" thickBot="1" x14ac:dyDescent="0.3">
      <c r="A39" s="155"/>
      <c r="B39" s="42" t="e">
        <f>VLOOKUP(D36,Tabella!$I$3:$P$93,8,0)</f>
        <v>#N/A</v>
      </c>
      <c r="C39" s="14"/>
      <c r="D39" s="14" t="e">
        <f>VLOOKUP(D36,Tabella!$I$3:$O$93,7,0)</f>
        <v>#N/A</v>
      </c>
      <c r="E39" s="106" t="str">
        <f>IF('Cima 3'!$C$5&lt;10,CONCATENATE("0",'Cima 3'!$C$5),'Cima 3'!$C$5)</f>
        <v>0</v>
      </c>
      <c r="F39" s="51"/>
      <c r="G39" s="106" t="str">
        <f>UPPER('Cima 3'!$E$5)</f>
        <v/>
      </c>
      <c r="H39" s="120">
        <f>'Cima 3'!$G$5</f>
        <v>0</v>
      </c>
      <c r="I39" s="121">
        <f>'Cima 3'!$H$5</f>
        <v>0</v>
      </c>
      <c r="J39" s="136" t="str">
        <f>CONCATENATE(E39,LEFT(C37,2),E37,LEFT(G39,1),G37,J38)</f>
        <v>000FALSO</v>
      </c>
      <c r="W39" s="69">
        <v>35</v>
      </c>
      <c r="X39" s="8">
        <v>35</v>
      </c>
      <c r="Y39" s="8">
        <v>35</v>
      </c>
    </row>
    <row r="40" spans="1:25" ht="15.75" thickBot="1" x14ac:dyDescent="0.3">
      <c r="A40" s="16"/>
      <c r="B40" s="8"/>
      <c r="C40" s="8"/>
      <c r="D40" s="8"/>
      <c r="E40" s="8"/>
      <c r="F40" s="17"/>
      <c r="H40" s="122"/>
      <c r="I40" s="122"/>
      <c r="W40" s="69">
        <v>36</v>
      </c>
      <c r="X40" s="8">
        <v>36</v>
      </c>
      <c r="Y40" s="8">
        <v>36</v>
      </c>
    </row>
    <row r="41" spans="1:25" ht="15.75" thickBot="1" x14ac:dyDescent="0.3">
      <c r="A41" s="150" t="s">
        <v>352</v>
      </c>
      <c r="B41" s="151"/>
      <c r="C41" s="56"/>
      <c r="D41" s="56"/>
      <c r="E41" s="56"/>
      <c r="F41" s="56"/>
      <c r="G41" s="56"/>
      <c r="H41" s="123"/>
      <c r="I41" s="123"/>
      <c r="W41" s="69">
        <v>37</v>
      </c>
      <c r="X41" s="8">
        <v>37</v>
      </c>
      <c r="Y41" s="8">
        <v>37</v>
      </c>
    </row>
    <row r="42" spans="1:25" ht="15.75" thickBot="1" x14ac:dyDescent="0.3">
      <c r="A42" s="57"/>
      <c r="B42" s="58" t="s">
        <v>466</v>
      </c>
      <c r="C42" s="59" t="s">
        <v>305</v>
      </c>
      <c r="D42" s="58" t="s">
        <v>304</v>
      </c>
      <c r="E42" s="58" t="s">
        <v>303</v>
      </c>
      <c r="F42" s="60" t="s">
        <v>356</v>
      </c>
      <c r="G42" s="61" t="s">
        <v>517</v>
      </c>
      <c r="H42" s="2" t="s">
        <v>450</v>
      </c>
      <c r="I42" s="62" t="s">
        <v>449</v>
      </c>
      <c r="J42" s="2" t="s">
        <v>526</v>
      </c>
      <c r="W42" s="69">
        <v>38</v>
      </c>
      <c r="X42" s="8">
        <v>38</v>
      </c>
      <c r="Y42" s="8">
        <v>38</v>
      </c>
    </row>
    <row r="43" spans="1:25" x14ac:dyDescent="0.25">
      <c r="A43" s="43"/>
      <c r="B43" s="103">
        <f>IF('Cima 4'!$A$5=Nomi!$D$5,Nomi!$D$15,IF('Cima 4'!$A$5=Nomi!$D$7,Nomi!$E$15,IF('Cima 4'!$A$5=Nomi!$D$8,Nomi!$E$16,IF('Cima 4'!$A$5=Nomi!$D$9,Nomi!$F$15,IF('Cima 4'!$A$5=Nomi!$D$10,Nomi!$F$16,'Cima 4'!$A$5)))))</f>
        <v>0</v>
      </c>
      <c r="C43" s="103" t="str">
        <f>IF(CONCATENATE(B43,'Cima 4'!$B$5)=$J$15,$J$16,CONCATENATE(B43,'Cima 4'!$B$5))</f>
        <v>0</v>
      </c>
      <c r="D43" s="103" t="str">
        <f>CONCATENATE(C43,'Cima 4'!$C$5)</f>
        <v>0</v>
      </c>
      <c r="E43" s="103" t="str">
        <f>IF(D43&lt;&gt;"0",IF(OR(D43=$Z$5,D43=$Z$6,D43=$Z$7,D43=$Z$8,D43=$Z$9,D43=$Z$10,D43=$Z$11,D43=$Z$12,D43=$Z$13,D43=$Z$14,D43=$Z$15,D43=$Z$16,D43=$Z$17,D43=$Z$18,D43=$Z$19,D43=$Z$20,D43=$Z$21,D43=$Z$22,D43=$Z$23,B43="D2Racing"),"Lunghezza_100","Lunghezza"),"-")</f>
        <v>-</v>
      </c>
      <c r="F43" s="103" t="str">
        <f>IF('Cima 4'!$D$5&lt;&gt;"",$F$18*'Cima 4'!$B$7,"-")</f>
        <v>-</v>
      </c>
      <c r="G43" s="103"/>
      <c r="H43" s="116" t="str">
        <f>IF('Cima 4'!$G$5="Si",Nomi!$A$13,IF('Cima 4'!$G$5="No",Nomi!$D$13,"-"))</f>
        <v>-</v>
      </c>
      <c r="I43" s="117" t="str">
        <f>IF('Cima 4'!$H$5="Si",Nomi!$A$15,IF('Cima 4'!$H$5="No",Nomi!$D$13,"-"))</f>
        <v>-</v>
      </c>
      <c r="W43" s="69">
        <v>39</v>
      </c>
      <c r="X43" s="8">
        <v>39</v>
      </c>
      <c r="Y43" s="8">
        <v>39</v>
      </c>
    </row>
    <row r="44" spans="1:25" ht="15.75" thickBot="1" x14ac:dyDescent="0.3">
      <c r="A44" s="16"/>
      <c r="B44" s="104" t="str">
        <f>IF($B43=$D$15,"ExcelFusionImp",IF(OR($B43=$D$6,$B43=$E$15),"DoublebraidImp",IF($B43=$E$16,"D2CompetitionImp",IF($B43=$F$15,"ExcelD12Imp",IF($B43=$F$16,"D2RacingImp","-")))))</f>
        <v>-</v>
      </c>
      <c r="C44" s="137" t="str">
        <f>UPPER('Cima 4'!$B$5)</f>
        <v/>
      </c>
      <c r="D44" s="35"/>
      <c r="E44" s="35">
        <f>'Cima 4'!$D$5</f>
        <v>0</v>
      </c>
      <c r="F44" s="35"/>
      <c r="G44" s="35">
        <f>'Cima 4'!$F$5</f>
        <v>0</v>
      </c>
      <c r="H44" s="118" t="str">
        <f>IF('Cima 4'!$G$5="Si",Nomi!$C$13,IF('Cima 4'!$G$5="No",Nomi!$D$13,"-"))</f>
        <v>-</v>
      </c>
      <c r="I44" s="119" t="str">
        <f>IF('Cima 4'!$H$5="Si",Nomi!$C$15,IF('Cima 4'!$H$5="No",Nomi!$D$13,"-"))</f>
        <v>-</v>
      </c>
      <c r="W44" s="69">
        <v>40</v>
      </c>
      <c r="X44" s="8">
        <v>40</v>
      </c>
      <c r="Y44" s="8">
        <v>40</v>
      </c>
    </row>
    <row r="45" spans="1:25" x14ac:dyDescent="0.25">
      <c r="A45" s="154" t="s">
        <v>342</v>
      </c>
      <c r="B45" s="18" t="s">
        <v>442</v>
      </c>
      <c r="C45" s="19"/>
      <c r="D45" s="15" t="s">
        <v>338</v>
      </c>
      <c r="E45" s="137" t="s">
        <v>304</v>
      </c>
      <c r="F45" s="137"/>
      <c r="G45" s="137" t="s">
        <v>527</v>
      </c>
      <c r="H45" s="116" t="s">
        <v>450</v>
      </c>
      <c r="I45" s="117" t="s">
        <v>449</v>
      </c>
      <c r="J45" s="136" t="b">
        <f>IF(AND(H46=$L$15,I46=$M$15),$N$15,IF(AND(H46=$L$16,I46=$M$16),$N$16,IF(AND(H46=$L$17,I46=$M$17),$N$17,IF(AND(H46=$L$18,I46=$M$18),$N$18))))</f>
        <v>0</v>
      </c>
      <c r="W45" s="69">
        <v>41</v>
      </c>
      <c r="X45" s="8">
        <v>41</v>
      </c>
      <c r="Y45" s="8">
        <v>41</v>
      </c>
    </row>
    <row r="46" spans="1:25" ht="15.75" thickBot="1" x14ac:dyDescent="0.3">
      <c r="A46" s="155"/>
      <c r="B46" s="42" t="e">
        <f>VLOOKUP(D43,Tabella!$I$3:$P$93,8,0)</f>
        <v>#N/A</v>
      </c>
      <c r="C46" s="14"/>
      <c r="D46" s="14" t="e">
        <f>VLOOKUP(D43,Tabella!$I$3:$O$93,7,0)</f>
        <v>#N/A</v>
      </c>
      <c r="E46" s="106" t="str">
        <f>IF('Cima 4'!$C$5&lt;10,CONCATENATE("0",'Cima 4'!$C$5),'Cima 4'!$C$5)</f>
        <v>0</v>
      </c>
      <c r="F46" s="102"/>
      <c r="G46" s="106" t="str">
        <f>UPPER('Cima 4'!$E$5)</f>
        <v/>
      </c>
      <c r="H46" s="120">
        <f>'Cima 4'!$G$5</f>
        <v>0</v>
      </c>
      <c r="I46" s="121">
        <f>'Cima 4'!$H$5</f>
        <v>0</v>
      </c>
      <c r="J46" s="136" t="str">
        <f>CONCATENATE(E46,LEFT(C44,2),E44,LEFT(G46,1),G44,J45)</f>
        <v>000FALSO</v>
      </c>
      <c r="W46" s="69">
        <v>42</v>
      </c>
      <c r="X46" s="8">
        <v>42</v>
      </c>
      <c r="Y46" s="8">
        <v>42</v>
      </c>
    </row>
    <row r="47" spans="1:25" ht="15.75" thickBot="1" x14ac:dyDescent="0.3">
      <c r="A47" s="16"/>
      <c r="B47" s="8"/>
      <c r="C47" s="8"/>
      <c r="D47" s="8"/>
      <c r="E47" s="8"/>
      <c r="F47" s="17"/>
      <c r="H47" s="122"/>
      <c r="I47" s="122"/>
      <c r="W47" s="69">
        <v>43</v>
      </c>
      <c r="X47" s="8">
        <v>43</v>
      </c>
      <c r="Y47" s="8">
        <v>43</v>
      </c>
    </row>
    <row r="48" spans="1:25" ht="15.75" thickBot="1" x14ac:dyDescent="0.3">
      <c r="A48" s="156" t="s">
        <v>353</v>
      </c>
      <c r="B48" s="157"/>
      <c r="C48" s="56"/>
      <c r="D48" s="56"/>
      <c r="E48" s="56"/>
      <c r="F48" s="56"/>
      <c r="G48" s="56"/>
      <c r="H48" s="123"/>
      <c r="I48" s="123"/>
      <c r="W48" s="69">
        <v>44</v>
      </c>
      <c r="X48" s="8">
        <v>44</v>
      </c>
      <c r="Y48" s="8">
        <v>44</v>
      </c>
    </row>
    <row r="49" spans="1:25" ht="15.75" thickBot="1" x14ac:dyDescent="0.3">
      <c r="A49" s="57"/>
      <c r="B49" s="58" t="s">
        <v>466</v>
      </c>
      <c r="C49" s="59" t="s">
        <v>305</v>
      </c>
      <c r="D49" s="58" t="s">
        <v>304</v>
      </c>
      <c r="E49" s="58" t="s">
        <v>303</v>
      </c>
      <c r="F49" s="60" t="s">
        <v>356</v>
      </c>
      <c r="G49" s="61" t="s">
        <v>517</v>
      </c>
      <c r="H49" s="2" t="s">
        <v>450</v>
      </c>
      <c r="I49" s="62" t="s">
        <v>449</v>
      </c>
      <c r="J49" s="2" t="s">
        <v>526</v>
      </c>
      <c r="W49" s="69">
        <v>45</v>
      </c>
      <c r="X49" s="8">
        <v>45</v>
      </c>
      <c r="Y49" s="8">
        <v>45</v>
      </c>
    </row>
    <row r="50" spans="1:25" x14ac:dyDescent="0.25">
      <c r="A50" s="43"/>
      <c r="B50" s="111">
        <f>IF('Cima 5'!$A$5=Nomi!$D$5,Nomi!$D$15,IF('Cima 5'!$A$5=Nomi!$D$7,Nomi!$E$15,IF('Cima 5'!$A$5=Nomi!$D$8,Nomi!$E$16,IF('Cima 5'!$A$5=Nomi!$D$9,Nomi!$F$15,IF('Cima 5'!$A$5=Nomi!$D$10,Nomi!$F$16,'Cima 5'!$A$5)))))</f>
        <v>0</v>
      </c>
      <c r="C50" s="111" t="str">
        <f>IF(CONCATENATE(B50,'Cima 5'!$B$5)=$J$15,$J$16,CONCATENATE(B50,'Cima 5'!$B$5))</f>
        <v>0</v>
      </c>
      <c r="D50" s="111" t="str">
        <f>CONCATENATE(C50,'Cima 5'!$C$5)</f>
        <v>0</v>
      </c>
      <c r="E50" s="111" t="str">
        <f>IF(D50&lt;&gt;"0",IF(OR(D50=$Z$5,D50=$Z$6,D50=$Z$7,D50=$Z$8,D50=$Z$9,D50=$Z$10,D50=$Z$11,D50=$Z$12,D50=$Z$13,D50=$Z$14,D50=$Z$15,D50=$Z$16,D50=$Z$17,D50=$Z$18,D50=$Z$19,D50=$Z$20,D50=$Z$21,D50=$Z$22,D50=$Z$23,B50="D2Racing"),"Lunghezza_100","Lunghezza"),"-")</f>
        <v>-</v>
      </c>
      <c r="F50" s="111" t="str">
        <f>IF('Cima 5'!$D$5&lt;&gt;"",$F$18*'Cima 5'!$B$7,"-")</f>
        <v>-</v>
      </c>
      <c r="G50" s="111"/>
      <c r="H50" s="116" t="str">
        <f>IF('Cima 5'!$G$5="Si",Nomi!$A$13,IF('Cima 5'!$G$5="No",Nomi!$D$13,"-"))</f>
        <v>-</v>
      </c>
      <c r="I50" s="117" t="str">
        <f>IF('Cima 5'!$H$5="Si",Nomi!$A$15,IF('Cima 5'!$H$5="No",Nomi!$D$13,"-"))</f>
        <v>-</v>
      </c>
      <c r="W50" s="69">
        <v>46</v>
      </c>
      <c r="X50" s="8">
        <v>46</v>
      </c>
      <c r="Y50" s="8">
        <v>46</v>
      </c>
    </row>
    <row r="51" spans="1:25" ht="15.75" thickBot="1" x14ac:dyDescent="0.3">
      <c r="A51" s="16"/>
      <c r="B51" s="112" t="str">
        <f>IF($B50=$D$15,"ExcelFusionImp",IF(OR($B50=$D$6,$B50=$E$15),"DoublebraidImp",IF($B50=$E$16,"D2CompetitionImp",IF($B50=$F$15,"ExcelD12Imp",IF($B50=$F$16,"D2RacingImp","-")))))</f>
        <v>-</v>
      </c>
      <c r="C51" s="137" t="str">
        <f>UPPER('Cima 5'!$B$5)</f>
        <v/>
      </c>
      <c r="D51" s="35"/>
      <c r="E51" s="35">
        <f>'Cima 5'!$D$5</f>
        <v>0</v>
      </c>
      <c r="F51" s="35"/>
      <c r="G51" s="35">
        <f>'Cima 5'!$F$5</f>
        <v>0</v>
      </c>
      <c r="H51" s="118" t="str">
        <f>IF('Cima 5'!$G$5="Si",Nomi!$C$13,IF('Cima 5'!$G$5="No",Nomi!$D$13,"-"))</f>
        <v>-</v>
      </c>
      <c r="I51" s="119" t="str">
        <f>IF('Cima 5'!$H$5="Si",Nomi!$C$15,IF('Cima 5'!$H$5="No",Nomi!$D$13,"-"))</f>
        <v>-</v>
      </c>
      <c r="W51" s="69">
        <v>47</v>
      </c>
      <c r="X51" s="8">
        <v>47</v>
      </c>
      <c r="Y51" s="8">
        <v>47</v>
      </c>
    </row>
    <row r="52" spans="1:25" x14ac:dyDescent="0.25">
      <c r="A52" s="154" t="s">
        <v>342</v>
      </c>
      <c r="B52" s="18" t="s">
        <v>442</v>
      </c>
      <c r="C52" s="19"/>
      <c r="D52" s="15" t="s">
        <v>338</v>
      </c>
      <c r="E52" s="137" t="s">
        <v>304</v>
      </c>
      <c r="F52" s="137"/>
      <c r="G52" s="137" t="s">
        <v>527</v>
      </c>
      <c r="H52" s="116" t="s">
        <v>450</v>
      </c>
      <c r="I52" s="117" t="s">
        <v>449</v>
      </c>
      <c r="J52" s="136" t="b">
        <f>IF(AND(H53=$L$15,I53=$M$15),$N$15,IF(AND(H53=$L$16,I53=$M$16),$N$16,IF(AND(H53=$L$17,I53=$M$17),$N$17,IF(AND(H53=$L$18,I53=$M$18),$N$18))))</f>
        <v>0</v>
      </c>
      <c r="W52" s="69">
        <v>48</v>
      </c>
      <c r="X52" s="8">
        <v>48</v>
      </c>
      <c r="Y52" s="8">
        <v>48</v>
      </c>
    </row>
    <row r="53" spans="1:25" ht="15.75" thickBot="1" x14ac:dyDescent="0.3">
      <c r="A53" s="155"/>
      <c r="B53" s="42" t="e">
        <f>VLOOKUP(D50,Tabella!$I$3:$P$93,8,0)</f>
        <v>#N/A</v>
      </c>
      <c r="C53" s="14"/>
      <c r="D53" s="14" t="e">
        <f>VLOOKUP(D50,Tabella!$I$3:$O$93,7,0)</f>
        <v>#N/A</v>
      </c>
      <c r="E53" s="106" t="str">
        <f>IF('Cima 5'!$C$5&lt;10,CONCATENATE("0",'Cima 5'!$C$5),'Cima 5'!$C$5)</f>
        <v>0</v>
      </c>
      <c r="F53" s="106"/>
      <c r="G53" s="106" t="str">
        <f>UPPER('Cima 5'!$E$5)</f>
        <v/>
      </c>
      <c r="H53" s="120">
        <f>'Cima 5'!$G$5</f>
        <v>0</v>
      </c>
      <c r="I53" s="121">
        <f>'Cima 5'!$H$5</f>
        <v>0</v>
      </c>
      <c r="J53" s="136" t="str">
        <f>CONCATENATE(E53,LEFT(C51,2),E51,LEFT(G53,1),G51,J52)</f>
        <v>000FALSO</v>
      </c>
      <c r="W53" s="69">
        <v>49</v>
      </c>
      <c r="X53" s="8">
        <v>49</v>
      </c>
      <c r="Y53" s="8">
        <v>49</v>
      </c>
    </row>
    <row r="54" spans="1:25" x14ac:dyDescent="0.25">
      <c r="A54" s="16"/>
      <c r="B54" s="8"/>
      <c r="C54" s="8"/>
      <c r="D54" s="8"/>
      <c r="E54" s="8"/>
      <c r="F54" s="17"/>
      <c r="W54" s="69">
        <v>50</v>
      </c>
      <c r="X54" s="8">
        <v>50</v>
      </c>
      <c r="Y54" s="8">
        <v>50</v>
      </c>
    </row>
    <row r="55" spans="1:25" x14ac:dyDescent="0.25">
      <c r="X55" s="8">
        <v>51</v>
      </c>
      <c r="Y55" s="8">
        <v>51</v>
      </c>
    </row>
    <row r="56" spans="1:25" x14ac:dyDescent="0.25">
      <c r="X56" s="8">
        <v>52</v>
      </c>
      <c r="Y56" s="8">
        <v>52</v>
      </c>
    </row>
    <row r="57" spans="1:25" x14ac:dyDescent="0.25">
      <c r="X57" s="8">
        <v>53</v>
      </c>
      <c r="Y57" s="8">
        <v>53</v>
      </c>
    </row>
    <row r="58" spans="1:25" x14ac:dyDescent="0.25">
      <c r="X58" s="8">
        <v>54</v>
      </c>
      <c r="Y58" s="8">
        <v>54</v>
      </c>
    </row>
    <row r="59" spans="1:25" x14ac:dyDescent="0.25">
      <c r="X59" s="8">
        <v>55</v>
      </c>
      <c r="Y59" s="8">
        <v>55</v>
      </c>
    </row>
    <row r="60" spans="1:25" x14ac:dyDescent="0.25">
      <c r="X60" s="8">
        <v>56</v>
      </c>
      <c r="Y60" s="8">
        <v>56</v>
      </c>
    </row>
    <row r="61" spans="1:25" x14ac:dyDescent="0.25">
      <c r="X61" s="8">
        <v>57</v>
      </c>
      <c r="Y61" s="8">
        <v>57</v>
      </c>
    </row>
    <row r="62" spans="1:25" x14ac:dyDescent="0.25">
      <c r="X62" s="8">
        <v>58</v>
      </c>
      <c r="Y62" s="8">
        <v>58</v>
      </c>
    </row>
    <row r="63" spans="1:25" x14ac:dyDescent="0.25">
      <c r="X63" s="8">
        <v>59</v>
      </c>
      <c r="Y63" s="8">
        <v>59</v>
      </c>
    </row>
    <row r="64" spans="1:25" x14ac:dyDescent="0.25">
      <c r="X64" s="8">
        <v>60</v>
      </c>
      <c r="Y64" s="8">
        <v>60</v>
      </c>
    </row>
    <row r="65" spans="24:25" x14ac:dyDescent="0.25">
      <c r="X65" s="8">
        <v>61</v>
      </c>
      <c r="Y65" s="8">
        <v>61</v>
      </c>
    </row>
    <row r="66" spans="24:25" x14ac:dyDescent="0.25">
      <c r="X66" s="8">
        <v>62</v>
      </c>
      <c r="Y66" s="8">
        <v>62</v>
      </c>
    </row>
    <row r="67" spans="24:25" x14ac:dyDescent="0.25">
      <c r="X67" s="8">
        <v>63</v>
      </c>
      <c r="Y67" s="8">
        <v>63</v>
      </c>
    </row>
    <row r="68" spans="24:25" x14ac:dyDescent="0.25">
      <c r="X68" s="8">
        <v>64</v>
      </c>
      <c r="Y68" s="8">
        <v>64</v>
      </c>
    </row>
    <row r="69" spans="24:25" x14ac:dyDescent="0.25">
      <c r="X69" s="8">
        <v>65</v>
      </c>
      <c r="Y69" s="8">
        <v>65</v>
      </c>
    </row>
    <row r="70" spans="24:25" x14ac:dyDescent="0.25">
      <c r="X70" s="8">
        <v>66</v>
      </c>
      <c r="Y70" s="8">
        <v>66</v>
      </c>
    </row>
    <row r="71" spans="24:25" x14ac:dyDescent="0.25">
      <c r="X71" s="8">
        <v>67</v>
      </c>
      <c r="Y71" s="8">
        <v>67</v>
      </c>
    </row>
    <row r="72" spans="24:25" x14ac:dyDescent="0.25">
      <c r="X72" s="8">
        <v>68</v>
      </c>
      <c r="Y72" s="8">
        <v>68</v>
      </c>
    </row>
    <row r="73" spans="24:25" x14ac:dyDescent="0.25">
      <c r="X73" s="8">
        <v>69</v>
      </c>
      <c r="Y73" s="8">
        <v>69</v>
      </c>
    </row>
    <row r="74" spans="24:25" x14ac:dyDescent="0.25">
      <c r="X74" s="8">
        <v>70</v>
      </c>
      <c r="Y74" s="8">
        <v>70</v>
      </c>
    </row>
    <row r="75" spans="24:25" x14ac:dyDescent="0.25">
      <c r="X75" s="8">
        <v>71</v>
      </c>
      <c r="Y75" s="8">
        <v>71</v>
      </c>
    </row>
    <row r="76" spans="24:25" x14ac:dyDescent="0.25">
      <c r="X76" s="8">
        <v>72</v>
      </c>
      <c r="Y76" s="8">
        <v>72</v>
      </c>
    </row>
    <row r="77" spans="24:25" x14ac:dyDescent="0.25">
      <c r="X77" s="8">
        <v>73</v>
      </c>
      <c r="Y77" s="8">
        <v>73</v>
      </c>
    </row>
    <row r="78" spans="24:25" x14ac:dyDescent="0.25">
      <c r="X78" s="8">
        <v>74</v>
      </c>
      <c r="Y78" s="8">
        <v>74</v>
      </c>
    </row>
    <row r="79" spans="24:25" x14ac:dyDescent="0.25">
      <c r="X79" s="8">
        <v>75</v>
      </c>
      <c r="Y79" s="8">
        <v>75</v>
      </c>
    </row>
    <row r="80" spans="24:25" x14ac:dyDescent="0.25">
      <c r="X80" s="8">
        <v>76</v>
      </c>
      <c r="Y80" s="8">
        <v>76</v>
      </c>
    </row>
    <row r="81" spans="24:25" x14ac:dyDescent="0.25">
      <c r="X81" s="8">
        <v>77</v>
      </c>
      <c r="Y81" s="8">
        <v>77</v>
      </c>
    </row>
    <row r="82" spans="24:25" x14ac:dyDescent="0.25">
      <c r="X82" s="8">
        <v>78</v>
      </c>
      <c r="Y82" s="8">
        <v>78</v>
      </c>
    </row>
    <row r="83" spans="24:25" x14ac:dyDescent="0.25">
      <c r="X83" s="8">
        <v>79</v>
      </c>
      <c r="Y83" s="8">
        <v>79</v>
      </c>
    </row>
    <row r="84" spans="24:25" x14ac:dyDescent="0.25">
      <c r="X84" s="8">
        <v>80</v>
      </c>
      <c r="Y84" s="8">
        <v>80</v>
      </c>
    </row>
    <row r="85" spans="24:25" x14ac:dyDescent="0.25">
      <c r="X85" s="8">
        <v>81</v>
      </c>
      <c r="Y85" s="8">
        <v>81</v>
      </c>
    </row>
    <row r="86" spans="24:25" x14ac:dyDescent="0.25">
      <c r="X86" s="8">
        <v>82</v>
      </c>
      <c r="Y86" s="8">
        <v>82</v>
      </c>
    </row>
    <row r="87" spans="24:25" x14ac:dyDescent="0.25">
      <c r="X87" s="8">
        <v>83</v>
      </c>
      <c r="Y87" s="8">
        <v>83</v>
      </c>
    </row>
    <row r="88" spans="24:25" x14ac:dyDescent="0.25">
      <c r="X88" s="8">
        <v>84</v>
      </c>
      <c r="Y88" s="8">
        <v>84</v>
      </c>
    </row>
    <row r="89" spans="24:25" x14ac:dyDescent="0.25">
      <c r="X89" s="8">
        <v>85</v>
      </c>
      <c r="Y89" s="8">
        <v>85</v>
      </c>
    </row>
    <row r="90" spans="24:25" x14ac:dyDescent="0.25">
      <c r="X90" s="8">
        <v>86</v>
      </c>
      <c r="Y90" s="8">
        <v>86</v>
      </c>
    </row>
    <row r="91" spans="24:25" x14ac:dyDescent="0.25">
      <c r="X91" s="8">
        <v>87</v>
      </c>
      <c r="Y91" s="8">
        <v>87</v>
      </c>
    </row>
    <row r="92" spans="24:25" x14ac:dyDescent="0.25">
      <c r="X92" s="8">
        <v>88</v>
      </c>
      <c r="Y92" s="8">
        <v>88</v>
      </c>
    </row>
    <row r="93" spans="24:25" x14ac:dyDescent="0.25">
      <c r="X93" s="8">
        <v>89</v>
      </c>
      <c r="Y93" s="8">
        <v>89</v>
      </c>
    </row>
    <row r="94" spans="24:25" x14ac:dyDescent="0.25">
      <c r="X94" s="8">
        <v>90</v>
      </c>
      <c r="Y94" s="8">
        <v>90</v>
      </c>
    </row>
    <row r="95" spans="24:25" x14ac:dyDescent="0.25">
      <c r="X95" s="8">
        <v>91</v>
      </c>
      <c r="Y95" s="8">
        <v>91</v>
      </c>
    </row>
    <row r="96" spans="24:25" x14ac:dyDescent="0.25">
      <c r="X96" s="8">
        <v>92</v>
      </c>
      <c r="Y96" s="8">
        <v>92</v>
      </c>
    </row>
    <row r="97" spans="24:25" x14ac:dyDescent="0.25">
      <c r="X97" s="8">
        <v>93</v>
      </c>
      <c r="Y97" s="8">
        <v>93</v>
      </c>
    </row>
    <row r="98" spans="24:25" x14ac:dyDescent="0.25">
      <c r="X98" s="8">
        <v>94</v>
      </c>
      <c r="Y98" s="8">
        <v>94</v>
      </c>
    </row>
    <row r="99" spans="24:25" x14ac:dyDescent="0.25">
      <c r="X99" s="8">
        <v>95</v>
      </c>
      <c r="Y99" s="8">
        <v>95</v>
      </c>
    </row>
    <row r="100" spans="24:25" x14ac:dyDescent="0.25">
      <c r="X100" s="8">
        <v>96</v>
      </c>
    </row>
    <row r="101" spans="24:25" x14ac:dyDescent="0.25">
      <c r="X101" s="8">
        <v>97</v>
      </c>
    </row>
    <row r="102" spans="24:25" x14ac:dyDescent="0.25">
      <c r="X102" s="8">
        <v>98</v>
      </c>
    </row>
    <row r="103" spans="24:25" x14ac:dyDescent="0.25">
      <c r="X103" s="8">
        <v>99</v>
      </c>
    </row>
    <row r="104" spans="24:25" x14ac:dyDescent="0.25">
      <c r="X104" s="8">
        <v>100</v>
      </c>
    </row>
    <row r="105" spans="24:25" x14ac:dyDescent="0.25">
      <c r="X105" s="8">
        <v>101</v>
      </c>
    </row>
    <row r="106" spans="24:25" x14ac:dyDescent="0.25">
      <c r="X106" s="8">
        <v>102</v>
      </c>
    </row>
    <row r="107" spans="24:25" x14ac:dyDescent="0.25">
      <c r="X107" s="8">
        <v>103</v>
      </c>
    </row>
    <row r="108" spans="24:25" x14ac:dyDescent="0.25">
      <c r="X108" s="8">
        <v>104</v>
      </c>
    </row>
    <row r="109" spans="24:25" x14ac:dyDescent="0.25">
      <c r="X109" s="8">
        <v>105</v>
      </c>
    </row>
    <row r="110" spans="24:25" x14ac:dyDescent="0.25">
      <c r="X110" s="8">
        <v>106</v>
      </c>
    </row>
    <row r="111" spans="24:25" x14ac:dyDescent="0.25">
      <c r="X111" s="8">
        <v>107</v>
      </c>
    </row>
    <row r="112" spans="24:25" x14ac:dyDescent="0.25">
      <c r="X112" s="8">
        <v>108</v>
      </c>
    </row>
    <row r="113" spans="24:24" x14ac:dyDescent="0.25">
      <c r="X113" s="8">
        <v>109</v>
      </c>
    </row>
    <row r="114" spans="24:24" x14ac:dyDescent="0.25">
      <c r="X114" s="8">
        <v>110</v>
      </c>
    </row>
    <row r="115" spans="24:24" x14ac:dyDescent="0.25">
      <c r="X115" s="8">
        <v>111</v>
      </c>
    </row>
    <row r="116" spans="24:24" x14ac:dyDescent="0.25">
      <c r="X116" s="8">
        <v>112</v>
      </c>
    </row>
    <row r="117" spans="24:24" x14ac:dyDescent="0.25">
      <c r="X117" s="8">
        <v>113</v>
      </c>
    </row>
    <row r="118" spans="24:24" x14ac:dyDescent="0.25">
      <c r="X118" s="8">
        <v>114</v>
      </c>
    </row>
    <row r="119" spans="24:24" x14ac:dyDescent="0.25">
      <c r="X119" s="8">
        <v>115</v>
      </c>
    </row>
    <row r="120" spans="24:24" x14ac:dyDescent="0.25">
      <c r="X120" s="8">
        <v>116</v>
      </c>
    </row>
    <row r="121" spans="24:24" x14ac:dyDescent="0.25">
      <c r="X121" s="8">
        <v>117</v>
      </c>
    </row>
    <row r="122" spans="24:24" x14ac:dyDescent="0.25">
      <c r="X122" s="8">
        <v>118</v>
      </c>
    </row>
    <row r="123" spans="24:24" x14ac:dyDescent="0.25">
      <c r="X123" s="8">
        <v>119</v>
      </c>
    </row>
    <row r="124" spans="24:24" x14ac:dyDescent="0.25">
      <c r="X124" s="8">
        <v>120</v>
      </c>
    </row>
    <row r="125" spans="24:24" x14ac:dyDescent="0.25">
      <c r="X125" s="8">
        <v>121</v>
      </c>
    </row>
    <row r="126" spans="24:24" x14ac:dyDescent="0.25">
      <c r="X126" s="8">
        <v>122</v>
      </c>
    </row>
    <row r="127" spans="24:24" x14ac:dyDescent="0.25">
      <c r="X127" s="8">
        <v>123</v>
      </c>
    </row>
    <row r="128" spans="24:24" x14ac:dyDescent="0.25">
      <c r="X128" s="8">
        <v>124</v>
      </c>
    </row>
    <row r="129" spans="24:24" x14ac:dyDescent="0.25">
      <c r="X129" s="8">
        <v>125</v>
      </c>
    </row>
    <row r="130" spans="24:24" x14ac:dyDescent="0.25">
      <c r="X130" s="8">
        <v>126</v>
      </c>
    </row>
    <row r="131" spans="24:24" x14ac:dyDescent="0.25">
      <c r="X131" s="8">
        <v>127</v>
      </c>
    </row>
    <row r="132" spans="24:24" x14ac:dyDescent="0.25">
      <c r="X132" s="8">
        <v>128</v>
      </c>
    </row>
    <row r="133" spans="24:24" x14ac:dyDescent="0.25">
      <c r="X133" s="8">
        <v>129</v>
      </c>
    </row>
    <row r="134" spans="24:24" x14ac:dyDescent="0.25">
      <c r="X134" s="8">
        <v>130</v>
      </c>
    </row>
    <row r="135" spans="24:24" x14ac:dyDescent="0.25">
      <c r="X135" s="8">
        <v>131</v>
      </c>
    </row>
    <row r="136" spans="24:24" x14ac:dyDescent="0.25">
      <c r="X136" s="8">
        <v>132</v>
      </c>
    </row>
    <row r="137" spans="24:24" x14ac:dyDescent="0.25">
      <c r="X137" s="8">
        <v>133</v>
      </c>
    </row>
    <row r="138" spans="24:24" x14ac:dyDescent="0.25">
      <c r="X138" s="8">
        <v>134</v>
      </c>
    </row>
    <row r="139" spans="24:24" x14ac:dyDescent="0.25">
      <c r="X139" s="8">
        <v>135</v>
      </c>
    </row>
    <row r="140" spans="24:24" x14ac:dyDescent="0.25">
      <c r="X140" s="8">
        <v>136</v>
      </c>
    </row>
    <row r="141" spans="24:24" x14ac:dyDescent="0.25">
      <c r="X141" s="8">
        <v>137</v>
      </c>
    </row>
    <row r="142" spans="24:24" x14ac:dyDescent="0.25">
      <c r="X142" s="8">
        <v>138</v>
      </c>
    </row>
    <row r="143" spans="24:24" x14ac:dyDescent="0.25">
      <c r="X143" s="8">
        <v>139</v>
      </c>
    </row>
    <row r="144" spans="24:24" x14ac:dyDescent="0.25">
      <c r="X144" s="8">
        <v>140</v>
      </c>
    </row>
    <row r="145" spans="24:24" x14ac:dyDescent="0.25">
      <c r="X145" s="8">
        <v>141</v>
      </c>
    </row>
    <row r="146" spans="24:24" x14ac:dyDescent="0.25">
      <c r="X146" s="8">
        <v>142</v>
      </c>
    </row>
    <row r="147" spans="24:24" x14ac:dyDescent="0.25">
      <c r="X147" s="8">
        <v>143</v>
      </c>
    </row>
    <row r="148" spans="24:24" x14ac:dyDescent="0.25">
      <c r="X148" s="8">
        <v>144</v>
      </c>
    </row>
    <row r="149" spans="24:24" x14ac:dyDescent="0.25">
      <c r="X149" s="8">
        <v>145</v>
      </c>
    </row>
    <row r="150" spans="24:24" x14ac:dyDescent="0.25">
      <c r="X150" s="8">
        <v>146</v>
      </c>
    </row>
    <row r="151" spans="24:24" x14ac:dyDescent="0.25">
      <c r="X151" s="8">
        <v>147</v>
      </c>
    </row>
    <row r="152" spans="24:24" x14ac:dyDescent="0.25">
      <c r="X152" s="8">
        <v>148</v>
      </c>
    </row>
    <row r="153" spans="24:24" x14ac:dyDescent="0.25">
      <c r="X153" s="8">
        <v>149</v>
      </c>
    </row>
    <row r="154" spans="24:24" x14ac:dyDescent="0.25">
      <c r="X154" s="8">
        <v>150</v>
      </c>
    </row>
    <row r="155" spans="24:24" x14ac:dyDescent="0.25">
      <c r="X155" s="8">
        <v>151</v>
      </c>
    </row>
    <row r="156" spans="24:24" x14ac:dyDescent="0.25">
      <c r="X156" s="8">
        <v>152</v>
      </c>
    </row>
    <row r="157" spans="24:24" x14ac:dyDescent="0.25">
      <c r="X157" s="8">
        <v>153</v>
      </c>
    </row>
    <row r="158" spans="24:24" x14ac:dyDescent="0.25">
      <c r="X158" s="8">
        <v>154</v>
      </c>
    </row>
    <row r="159" spans="24:24" x14ac:dyDescent="0.25">
      <c r="X159" s="8">
        <v>155</v>
      </c>
    </row>
    <row r="160" spans="24:24" x14ac:dyDescent="0.25">
      <c r="X160" s="8">
        <v>156</v>
      </c>
    </row>
    <row r="161" spans="24:24" x14ac:dyDescent="0.25">
      <c r="X161" s="8">
        <v>157</v>
      </c>
    </row>
    <row r="162" spans="24:24" x14ac:dyDescent="0.25">
      <c r="X162" s="8">
        <v>158</v>
      </c>
    </row>
    <row r="163" spans="24:24" x14ac:dyDescent="0.25">
      <c r="X163" s="8">
        <v>159</v>
      </c>
    </row>
    <row r="164" spans="24:24" x14ac:dyDescent="0.25">
      <c r="X164" s="8">
        <v>160</v>
      </c>
    </row>
    <row r="165" spans="24:24" x14ac:dyDescent="0.25">
      <c r="X165" s="8">
        <v>161</v>
      </c>
    </row>
    <row r="166" spans="24:24" x14ac:dyDescent="0.25">
      <c r="X166" s="8">
        <v>162</v>
      </c>
    </row>
    <row r="167" spans="24:24" x14ac:dyDescent="0.25">
      <c r="X167" s="8">
        <v>163</v>
      </c>
    </row>
    <row r="168" spans="24:24" x14ac:dyDescent="0.25">
      <c r="X168" s="8">
        <v>164</v>
      </c>
    </row>
    <row r="169" spans="24:24" x14ac:dyDescent="0.25">
      <c r="X169" s="8">
        <v>165</v>
      </c>
    </row>
    <row r="170" spans="24:24" x14ac:dyDescent="0.25">
      <c r="X170" s="8">
        <v>166</v>
      </c>
    </row>
    <row r="171" spans="24:24" x14ac:dyDescent="0.25">
      <c r="X171" s="8">
        <v>167</v>
      </c>
    </row>
    <row r="172" spans="24:24" x14ac:dyDescent="0.25">
      <c r="X172" s="8">
        <v>168</v>
      </c>
    </row>
    <row r="173" spans="24:24" x14ac:dyDescent="0.25">
      <c r="X173" s="8">
        <v>169</v>
      </c>
    </row>
    <row r="174" spans="24:24" x14ac:dyDescent="0.25">
      <c r="X174" s="8">
        <v>170</v>
      </c>
    </row>
    <row r="175" spans="24:24" x14ac:dyDescent="0.25">
      <c r="X175" s="8">
        <v>171</v>
      </c>
    </row>
    <row r="176" spans="24:24" x14ac:dyDescent="0.25">
      <c r="X176" s="8">
        <v>172</v>
      </c>
    </row>
    <row r="177" spans="24:24" x14ac:dyDescent="0.25">
      <c r="X177" s="8">
        <v>173</v>
      </c>
    </row>
    <row r="178" spans="24:24" x14ac:dyDescent="0.25">
      <c r="X178" s="8">
        <v>174</v>
      </c>
    </row>
    <row r="179" spans="24:24" x14ac:dyDescent="0.25">
      <c r="X179" s="8">
        <v>175</v>
      </c>
    </row>
    <row r="180" spans="24:24" x14ac:dyDescent="0.25">
      <c r="X180" s="8">
        <v>176</v>
      </c>
    </row>
    <row r="181" spans="24:24" x14ac:dyDescent="0.25">
      <c r="X181" s="8">
        <v>177</v>
      </c>
    </row>
    <row r="182" spans="24:24" x14ac:dyDescent="0.25">
      <c r="X182" s="8">
        <v>178</v>
      </c>
    </row>
    <row r="183" spans="24:24" x14ac:dyDescent="0.25">
      <c r="X183" s="8">
        <v>179</v>
      </c>
    </row>
    <row r="184" spans="24:24" x14ac:dyDescent="0.25">
      <c r="X184" s="8">
        <v>180</v>
      </c>
    </row>
    <row r="185" spans="24:24" x14ac:dyDescent="0.25">
      <c r="X185" s="8">
        <v>181</v>
      </c>
    </row>
    <row r="186" spans="24:24" x14ac:dyDescent="0.25">
      <c r="X186" s="8">
        <v>182</v>
      </c>
    </row>
    <row r="187" spans="24:24" x14ac:dyDescent="0.25">
      <c r="X187" s="8">
        <v>183</v>
      </c>
    </row>
    <row r="188" spans="24:24" x14ac:dyDescent="0.25">
      <c r="X188" s="8">
        <v>184</v>
      </c>
    </row>
    <row r="189" spans="24:24" x14ac:dyDescent="0.25">
      <c r="X189" s="8">
        <v>185</v>
      </c>
    </row>
    <row r="190" spans="24:24" x14ac:dyDescent="0.25">
      <c r="X190" s="8">
        <v>186</v>
      </c>
    </row>
    <row r="191" spans="24:24" x14ac:dyDescent="0.25">
      <c r="X191" s="8">
        <v>187</v>
      </c>
    </row>
    <row r="192" spans="24:24" x14ac:dyDescent="0.25">
      <c r="X192" s="8">
        <v>188</v>
      </c>
    </row>
    <row r="193" spans="24:24" x14ac:dyDescent="0.25">
      <c r="X193" s="8">
        <v>189</v>
      </c>
    </row>
    <row r="194" spans="24:24" x14ac:dyDescent="0.25">
      <c r="X194" s="8">
        <v>190</v>
      </c>
    </row>
    <row r="195" spans="24:24" x14ac:dyDescent="0.25">
      <c r="X195" s="8">
        <v>191</v>
      </c>
    </row>
    <row r="196" spans="24:24" x14ac:dyDescent="0.25">
      <c r="X196" s="8">
        <v>192</v>
      </c>
    </row>
    <row r="197" spans="24:24" x14ac:dyDescent="0.25">
      <c r="X197" s="8">
        <v>193</v>
      </c>
    </row>
    <row r="198" spans="24:24" x14ac:dyDescent="0.25">
      <c r="X198" s="8">
        <v>194</v>
      </c>
    </row>
    <row r="199" spans="24:24" x14ac:dyDescent="0.25">
      <c r="X199" s="8">
        <v>195</v>
      </c>
    </row>
  </sheetData>
  <sheetProtection algorithmName="SHA-512" hashValue="smadt7wjqZS0TVltPMJ5idWNHDEKiFp7eZd0i3KTTajU0gY4sn1dRmTeBiig6xa/dJ2OG0ekYqBD4nnpG871Og==" saltValue="oVM8bNtj9+ZhtO2DvXJGug==" spinCount="100000" sheet="1" formatCells="0" formatColumns="0" formatRows="0" insertColumns="0" insertRows="0" insertHyperlinks="0" deleteColumns="0" deleteRows="0" sort="0" autoFilter="0" pivotTables="0"/>
  <mergeCells count="11">
    <mergeCell ref="A52:A53"/>
    <mergeCell ref="A31:A32"/>
    <mergeCell ref="A38:A39"/>
    <mergeCell ref="A45:A46"/>
    <mergeCell ref="A48:B48"/>
    <mergeCell ref="A20:B20"/>
    <mergeCell ref="A19:B19"/>
    <mergeCell ref="A27:B27"/>
    <mergeCell ref="A41:B41"/>
    <mergeCell ref="A34:B34"/>
    <mergeCell ref="A24:A25"/>
  </mergeCells>
  <dataValidations count="2">
    <dataValidation type="list" allowBlank="1" showInputMessage="1" showErrorMessage="1" promptTitle="=INDIRETTO(J4)" sqref="AB7" xr:uid="{677088AC-8395-4A1A-83B5-11CFE698A25B}">
      <formula1>"9,8,7"</formula1>
    </dataValidation>
    <dataValidation allowBlank="1" showInputMessage="1" showErrorMessage="1" promptTitle="=Categoria" sqref="A4:A7" xr:uid="{8CB9AF80-097D-48A8-9E47-A12B6379C873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B1122-CBD8-4351-81BC-58D1AEF3A851}">
  <dimension ref="A1:O30"/>
  <sheetViews>
    <sheetView tabSelected="1" workbookViewId="0">
      <pane xSplit="13" ySplit="23" topLeftCell="N24" activePane="bottomRight" state="frozen"/>
      <selection activeCell="B18" sqref="B18"/>
      <selection pane="topRight" activeCell="B18" sqref="B18"/>
      <selection pane="bottomLeft" activeCell="B18" sqref="B18"/>
      <selection pane="bottomRight" activeCell="C2" sqref="C2"/>
    </sheetView>
  </sheetViews>
  <sheetFormatPr defaultColWidth="9.140625" defaultRowHeight="15" x14ac:dyDescent="0.25"/>
  <cols>
    <col min="1" max="1" width="4.42578125" style="3" customWidth="1"/>
    <col min="2" max="2" width="22.28515625" style="3" customWidth="1"/>
    <col min="3" max="5" width="25.85546875" style="3" customWidth="1"/>
    <col min="6" max="6" width="21.85546875" style="3" customWidth="1"/>
    <col min="7" max="7" width="14.42578125" style="3" customWidth="1"/>
    <col min="8" max="8" width="16.140625" style="3" bestFit="1" customWidth="1"/>
    <col min="9" max="10" width="9.140625" style="3"/>
    <col min="11" max="15" width="9.140625" style="71"/>
    <col min="16" max="16384" width="9.140625" style="3"/>
  </cols>
  <sheetData>
    <row r="1" spans="1:15" ht="147" customHeight="1" thickBot="1" x14ac:dyDescent="0.3">
      <c r="A1" s="166"/>
      <c r="B1" s="166"/>
      <c r="C1" s="166"/>
      <c r="D1" s="166"/>
      <c r="E1" s="166"/>
      <c r="F1" s="166"/>
      <c r="G1" s="166"/>
      <c r="H1" s="166"/>
      <c r="I1" s="166"/>
      <c r="J1" s="166"/>
    </row>
    <row r="2" spans="1:15" ht="21" customHeight="1" thickBot="1" x14ac:dyDescent="0.3">
      <c r="A2" s="78"/>
      <c r="B2" s="70" t="s">
        <v>343</v>
      </c>
      <c r="C2" s="83">
        <f>SUM(G5:G9)</f>
        <v>0</v>
      </c>
      <c r="D2" s="168"/>
      <c r="E2" s="169"/>
      <c r="F2" s="169"/>
      <c r="G2" s="169"/>
      <c r="H2" s="74"/>
      <c r="I2" s="74"/>
      <c r="J2" s="77"/>
    </row>
    <row r="3" spans="1:15" ht="16.149999999999999" customHeight="1" thickBot="1" x14ac:dyDescent="0.3">
      <c r="A3" s="78"/>
      <c r="B3" s="172"/>
      <c r="C3" s="170"/>
      <c r="D3" s="171"/>
      <c r="E3" s="171"/>
      <c r="F3" s="171"/>
      <c r="G3" s="171"/>
      <c r="H3" s="74"/>
      <c r="I3" s="74"/>
      <c r="J3" s="77"/>
    </row>
    <row r="4" spans="1:15" ht="28.5" customHeight="1" thickBot="1" x14ac:dyDescent="0.3">
      <c r="A4" s="78"/>
      <c r="B4" s="173"/>
      <c r="C4" s="179" t="s">
        <v>2</v>
      </c>
      <c r="D4" s="180"/>
      <c r="E4" s="181"/>
      <c r="F4" s="9" t="s">
        <v>519</v>
      </c>
      <c r="G4" s="9" t="s">
        <v>356</v>
      </c>
      <c r="H4" s="9" t="s">
        <v>525</v>
      </c>
      <c r="I4" s="74"/>
      <c r="J4" s="77"/>
    </row>
    <row r="5" spans="1:15" ht="22.5" customHeight="1" x14ac:dyDescent="0.25">
      <c r="A5" s="75"/>
      <c r="B5" s="10" t="s">
        <v>344</v>
      </c>
      <c r="C5" s="164" t="str">
        <f>IF(AND('Cima 1'!$A$5&lt;&gt;"",'Cima 1'!$B$5&lt;&gt;"",'Cima 1'!$C$5&lt;&gt;"",'Cima 1'!$D$5&lt;&gt;""),CONCATENATE('Cima 1'!$A$5," ",'Cima 1'!$B$5," "," - diametro ",'Cima 1'!$C$5,"mm - lunghezza ",'Cima 1'!$D$5,"m"),"-")</f>
        <v>-</v>
      </c>
      <c r="D5" s="165"/>
      <c r="E5" s="165"/>
      <c r="F5" s="12" t="str">
        <f>IF(C5&lt;&gt;"-",'Cima 1'!$I$5,"")</f>
        <v/>
      </c>
      <c r="G5" s="135">
        <f>IF(AND('Cima 1'!$A$5&lt;&gt;"",'Cima 1'!$B$5&lt;&gt;"",'Cima 1'!$C$5&lt;&gt;"",'Cima 1'!$D$5&lt;&gt;"",'Cima 1'!$B$7=""),Nomi!$F$18,'Cima 1'!$B$7)</f>
        <v>0</v>
      </c>
      <c r="H5" s="38" t="str">
        <f>IF('Cima 1'!C5&lt;&gt;"",'Cima 1'!B8,"")</f>
        <v/>
      </c>
      <c r="I5" s="74"/>
      <c r="J5" s="77"/>
    </row>
    <row r="6" spans="1:15" ht="22.5" customHeight="1" x14ac:dyDescent="0.25">
      <c r="A6" s="78"/>
      <c r="B6" s="11" t="s">
        <v>345</v>
      </c>
      <c r="C6" s="164" t="str">
        <f>IF(AND('Cima 2'!$A$5&lt;&gt;"",'Cima 2'!$B$5&lt;&gt;"",'Cima 2'!$C$5&lt;&gt;"",'Cima 2'!$D$5&lt;&gt;""),CONCATENATE('Cima 2'!$A$5," ",'Cima 2'!$B$5," "," - diametro ",'Cima 2'!$C$5,"mm - lunghezza ",'Cima 2'!$D$5,"m"),"-")</f>
        <v>-</v>
      </c>
      <c r="D6" s="165"/>
      <c r="E6" s="165"/>
      <c r="F6" s="12" t="str">
        <f>IF(C6&lt;&gt;"-",'Cima 2'!$I$5,"")</f>
        <v/>
      </c>
      <c r="G6" s="135">
        <f>IF(AND('Cima 2'!$A$5&lt;&gt;"",'Cima 2'!$B$5&lt;&gt;"",'Cima 2'!$C$5&lt;&gt;"",'Cima 2'!$D$5&lt;&gt;"",'Cima 2'!$B$7=""),Nomi!$F$18,'Cima 2'!$B$7)</f>
        <v>0</v>
      </c>
      <c r="H6" s="38" t="str">
        <f>IF('Cima 2'!C5&lt;&gt;"",'Cima 2'!B8,"")</f>
        <v/>
      </c>
      <c r="I6" s="74"/>
      <c r="J6" s="77"/>
    </row>
    <row r="7" spans="1:15" ht="22.5" customHeight="1" x14ac:dyDescent="0.25">
      <c r="A7" s="78"/>
      <c r="B7" s="11" t="s">
        <v>346</v>
      </c>
      <c r="C7" s="164" t="str">
        <f>IF(AND('Cima 3'!$A$5&lt;&gt;"",'Cima 3'!$B$5&lt;&gt;"",'Cima 3'!$C$5&lt;&gt;"",'Cima 3'!$D$5&lt;&gt;""),CONCATENATE('Cima 3'!$A$5," ",'Cima 3'!$B$5," "," - diametro ",'Cima 3'!$C$5,"mm - lunghezza ",'Cima 3'!$D$5,"m"),"-")</f>
        <v>-</v>
      </c>
      <c r="D7" s="165"/>
      <c r="E7" s="165"/>
      <c r="F7" s="12" t="str">
        <f>IF(C7&lt;&gt;"-",'Cima 3'!$I$5,"")</f>
        <v/>
      </c>
      <c r="G7" s="135">
        <f>IF(AND('Cima 3'!$A$5&lt;&gt;"",'Cima 3'!$B$5&lt;&gt;"",'Cima 3'!$C$5&lt;&gt;"",'Cima 3'!$D$5&lt;&gt;"",'Cima 3'!$B$7=""),Nomi!$F$18,'Cima 3'!$B$7)</f>
        <v>0</v>
      </c>
      <c r="H7" s="38" t="str">
        <f>IF('Cima 3'!C5&lt;&gt;"",'Cima 3'!B8,"")</f>
        <v/>
      </c>
      <c r="I7" s="74"/>
      <c r="J7" s="77"/>
    </row>
    <row r="8" spans="1:15" ht="22.5" customHeight="1" x14ac:dyDescent="0.25">
      <c r="A8" s="78"/>
      <c r="B8" s="11" t="s">
        <v>347</v>
      </c>
      <c r="C8" s="164" t="str">
        <f>IF(AND('Cima 4'!$A$5&lt;&gt;"",'Cima 4'!$B$5&lt;&gt;"",'Cima 4'!$C$5&lt;&gt;"",'Cima 4'!$D$5&lt;&gt;""),CONCATENATE('Cima 4'!$A$5," ",'Cima 4'!$B$5," "," - diametro ",'Cima 4'!$C$5,"mm - lunghezza ",'Cima 4'!$D$5,"m"),"-")</f>
        <v>-</v>
      </c>
      <c r="D8" s="165"/>
      <c r="E8" s="165"/>
      <c r="F8" s="12" t="str">
        <f>IF(C8&lt;&gt;"-",'Cima 4'!$I$5,"")</f>
        <v/>
      </c>
      <c r="G8" s="135">
        <f>IF(AND('Cima 4'!$A$5&lt;&gt;"",'Cima 4'!$B$5&lt;&gt;"",'Cima 4'!$C$5&lt;&gt;"",'Cima 4'!$D$5&lt;&gt;"",'Cima 4'!$B$7=""),Nomi!$F$18,'Cima 4'!$B$7)</f>
        <v>0</v>
      </c>
      <c r="H8" s="38" t="str">
        <f>IF('Cima 4'!C5&lt;&gt;"",'Cima 4'!B8,"")</f>
        <v/>
      </c>
      <c r="I8" s="74"/>
      <c r="J8" s="77"/>
    </row>
    <row r="9" spans="1:15" ht="22.5" customHeight="1" thickBot="1" x14ac:dyDescent="0.3">
      <c r="A9" s="78"/>
      <c r="B9" s="13" t="s">
        <v>348</v>
      </c>
      <c r="C9" s="164" t="str">
        <f>IF(AND('Cima 5'!$A$5&lt;&gt;"",'Cima 5'!$B$5&lt;&gt;"",'Cima 5'!$C$5&lt;&gt;"",'Cima 5'!$D$5&lt;&gt;""),CONCATENATE('Cima 5'!$A$5," ",'Cima 5'!$B$5," "," - diametro ",'Cima 5'!$C$5,"mm - lunghezza ",'Cima 5'!$D$5,"m"),"-")</f>
        <v>-</v>
      </c>
      <c r="D9" s="165"/>
      <c r="E9" s="165"/>
      <c r="F9" s="12" t="str">
        <f>IF(C9&lt;&gt;"-",'Cima 5'!$I$5,"")</f>
        <v/>
      </c>
      <c r="G9" s="135">
        <f>IF(AND('Cima 5'!$A$5&lt;&gt;"",'Cima 5'!$B$5&lt;&gt;"",'Cima 5'!$C$5&lt;&gt;"",'Cima 5'!$D$5&lt;&gt;"",'Cima 5'!$B$7=""),Nomi!$F$18,'Cima 5'!$B$7)</f>
        <v>0</v>
      </c>
      <c r="H9" s="38" t="str">
        <f>IF('Cima 5'!C5&lt;&gt;"",'Cima 5'!B8,"")</f>
        <v/>
      </c>
      <c r="I9" s="74"/>
      <c r="J9" s="77"/>
    </row>
    <row r="10" spans="1:15" ht="24" customHeight="1" thickBot="1" x14ac:dyDescent="0.3">
      <c r="A10" s="73"/>
      <c r="B10" s="167"/>
      <c r="C10" s="177" t="s">
        <v>354</v>
      </c>
      <c r="D10" s="178"/>
      <c r="E10" s="178"/>
      <c r="F10" s="39">
        <f>SUM(F5:F9)</f>
        <v>0</v>
      </c>
      <c r="G10" s="72"/>
      <c r="H10" s="74"/>
      <c r="I10" s="74"/>
      <c r="J10" s="77"/>
    </row>
    <row r="11" spans="1:15" x14ac:dyDescent="0.25">
      <c r="A11" s="74"/>
      <c r="B11" s="167"/>
      <c r="C11" s="174"/>
      <c r="D11" s="175"/>
      <c r="E11" s="175"/>
      <c r="F11" s="76"/>
      <c r="G11" s="77"/>
      <c r="H11" s="74"/>
      <c r="I11" s="74"/>
      <c r="J11" s="77"/>
    </row>
    <row r="12" spans="1:15" s="40" customFormat="1" x14ac:dyDescent="0.25">
      <c r="A12" s="74"/>
      <c r="B12" s="167"/>
      <c r="C12" s="167"/>
      <c r="D12" s="176"/>
      <c r="E12" s="176"/>
      <c r="F12" s="74"/>
      <c r="G12" s="77"/>
      <c r="H12" s="74"/>
      <c r="I12" s="74"/>
      <c r="J12" s="77"/>
      <c r="K12" s="71"/>
      <c r="L12" s="71"/>
      <c r="M12" s="71"/>
      <c r="N12" s="71"/>
      <c r="O12" s="71"/>
    </row>
    <row r="13" spans="1:15" s="41" customFormat="1" x14ac:dyDescent="0.25">
      <c r="A13" s="74"/>
      <c r="B13" s="167"/>
      <c r="C13" s="167"/>
      <c r="D13" s="176"/>
      <c r="E13" s="176"/>
      <c r="F13" s="74"/>
      <c r="G13" s="77"/>
      <c r="H13" s="74"/>
      <c r="I13" s="74"/>
      <c r="J13" s="77"/>
      <c r="K13" s="71"/>
      <c r="L13" s="71"/>
      <c r="M13" s="71"/>
      <c r="N13" s="71"/>
      <c r="O13" s="71"/>
    </row>
    <row r="14" spans="1:15" s="41" customFormat="1" x14ac:dyDescent="0.25">
      <c r="A14" s="74"/>
      <c r="B14" s="167"/>
      <c r="C14" s="158" t="s">
        <v>515</v>
      </c>
      <c r="D14" s="159"/>
      <c r="E14" s="159"/>
      <c r="F14" s="160"/>
      <c r="G14" s="77"/>
      <c r="H14" s="74"/>
      <c r="I14" s="74"/>
      <c r="J14" s="77"/>
      <c r="K14" s="71"/>
      <c r="L14" s="71"/>
      <c r="M14" s="71"/>
      <c r="N14" s="71"/>
      <c r="O14" s="71"/>
    </row>
    <row r="15" spans="1:15" x14ac:dyDescent="0.25">
      <c r="A15" s="74"/>
      <c r="B15" s="167"/>
      <c r="C15" s="161"/>
      <c r="D15" s="162"/>
      <c r="E15" s="162"/>
      <c r="F15" s="163"/>
      <c r="G15" s="77"/>
      <c r="H15" s="74"/>
      <c r="I15" s="74"/>
      <c r="J15" s="77"/>
    </row>
    <row r="16" spans="1:15" x14ac:dyDescent="0.25">
      <c r="A16" s="74"/>
      <c r="B16" s="167"/>
      <c r="C16" s="158" t="s">
        <v>516</v>
      </c>
      <c r="D16" s="160"/>
      <c r="E16" s="141" t="s">
        <v>441</v>
      </c>
      <c r="F16" s="142"/>
      <c r="G16" s="77"/>
      <c r="H16" s="74"/>
      <c r="I16" s="74"/>
      <c r="J16" s="77"/>
    </row>
    <row r="17" spans="1:10" x14ac:dyDescent="0.25">
      <c r="A17" s="74"/>
      <c r="B17" s="74"/>
      <c r="C17" s="74"/>
      <c r="D17" s="74"/>
      <c r="E17" s="74"/>
      <c r="F17" s="74"/>
      <c r="G17" s="77"/>
      <c r="H17" s="74"/>
      <c r="I17" s="74"/>
      <c r="J17" s="77"/>
    </row>
    <row r="18" spans="1:10" x14ac:dyDescent="0.25">
      <c r="A18" s="74"/>
      <c r="B18" s="74"/>
      <c r="C18" s="74"/>
      <c r="D18" s="74"/>
      <c r="E18" s="74"/>
      <c r="F18" s="74"/>
      <c r="G18" s="77"/>
      <c r="H18" s="74"/>
      <c r="I18" s="74"/>
      <c r="J18" s="77"/>
    </row>
    <row r="19" spans="1:10" x14ac:dyDescent="0.25">
      <c r="A19" s="74"/>
      <c r="B19" s="74"/>
      <c r="C19" s="74"/>
      <c r="D19" s="74"/>
      <c r="E19" s="74"/>
      <c r="F19" s="74"/>
      <c r="G19" s="77"/>
      <c r="H19" s="74"/>
      <c r="I19" s="74"/>
      <c r="J19" s="77"/>
    </row>
    <row r="20" spans="1:10" x14ac:dyDescent="0.25">
      <c r="A20" s="74"/>
      <c r="B20" s="74"/>
      <c r="C20" s="74"/>
      <c r="D20" s="74"/>
      <c r="E20" s="74"/>
      <c r="F20" s="74"/>
      <c r="G20" s="77"/>
      <c r="H20" s="74"/>
      <c r="I20" s="74"/>
      <c r="J20" s="77"/>
    </row>
    <row r="21" spans="1:10" x14ac:dyDescent="0.25">
      <c r="A21" s="74"/>
      <c r="B21" s="74"/>
      <c r="C21" s="74"/>
      <c r="D21" s="74"/>
      <c r="E21" s="74"/>
      <c r="F21" s="74"/>
      <c r="G21" s="77"/>
      <c r="H21" s="74"/>
      <c r="I21" s="74"/>
      <c r="J21" s="77"/>
    </row>
    <row r="22" spans="1:10" x14ac:dyDescent="0.25">
      <c r="A22" s="79"/>
      <c r="B22" s="80"/>
      <c r="C22" s="80"/>
      <c r="D22" s="80"/>
      <c r="E22" s="80"/>
      <c r="F22" s="80"/>
      <c r="G22" s="81"/>
      <c r="H22" s="80"/>
      <c r="I22" s="80"/>
      <c r="J22" s="81"/>
    </row>
    <row r="23" spans="1:10" s="71" customFormat="1" x14ac:dyDescent="0.25">
      <c r="B23" s="74"/>
      <c r="C23" s="74"/>
      <c r="D23" s="74"/>
      <c r="E23" s="74"/>
      <c r="F23" s="74"/>
      <c r="G23" s="74"/>
      <c r="H23" s="74"/>
      <c r="I23" s="74"/>
      <c r="J23" s="77"/>
    </row>
    <row r="24" spans="1:10" s="71" customFormat="1" x14ac:dyDescent="0.25">
      <c r="J24" s="82"/>
    </row>
    <row r="25" spans="1:10" s="71" customFormat="1" x14ac:dyDescent="0.25">
      <c r="J25" s="82"/>
    </row>
    <row r="26" spans="1:10" s="71" customFormat="1" x14ac:dyDescent="0.25">
      <c r="J26" s="82"/>
    </row>
    <row r="27" spans="1:10" s="71" customFormat="1" x14ac:dyDescent="0.25">
      <c r="J27" s="82"/>
    </row>
    <row r="28" spans="1:10" s="71" customFormat="1" x14ac:dyDescent="0.25">
      <c r="J28" s="82"/>
    </row>
    <row r="29" spans="1:10" s="71" customFormat="1" x14ac:dyDescent="0.25">
      <c r="J29" s="82"/>
    </row>
    <row r="30" spans="1:10" s="71" customFormat="1" x14ac:dyDescent="0.25">
      <c r="J30" s="82"/>
    </row>
  </sheetData>
  <sheetProtection algorithmName="SHA-512" hashValue="d1vaUZNVWf3GaFrhx6BxQ5TT4Idy2IrEmCDEZ592k3DW78wKMCB3MwwHu6DbUxgO7Cttjfy4twi04cKyapmQgQ==" saltValue="dJm7vIGkXuyoCL4oZ3PhSw==" spinCount="100000" sheet="1" objects="1" scenarios="1"/>
  <mergeCells count="15">
    <mergeCell ref="C14:F15"/>
    <mergeCell ref="C7:E7"/>
    <mergeCell ref="C6:E6"/>
    <mergeCell ref="C5:E5"/>
    <mergeCell ref="A1:J1"/>
    <mergeCell ref="B10:B16"/>
    <mergeCell ref="D2:G2"/>
    <mergeCell ref="C3:G3"/>
    <mergeCell ref="B3:B4"/>
    <mergeCell ref="C11:E13"/>
    <mergeCell ref="C16:D16"/>
    <mergeCell ref="C10:E10"/>
    <mergeCell ref="C4:E4"/>
    <mergeCell ref="C9:E9"/>
    <mergeCell ref="C8:E8"/>
  </mergeCells>
  <hyperlinks>
    <hyperlink ref="E16" r:id="rId1" xr:uid="{3D6BEBCD-4CD6-49A4-ABF4-B8FDFBEEBB03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D59D8-B86A-4D3D-81E9-31E1BC25C8E6}">
  <dimension ref="A1:J14"/>
  <sheetViews>
    <sheetView showGridLines="0" zoomScaleNormal="100" workbookViewId="0">
      <pane xSplit="14" ySplit="27" topLeftCell="O33" activePane="bottomRight" state="frozen"/>
      <selection activeCell="C2" sqref="C2"/>
      <selection pane="topRight" activeCell="C2" sqref="C2"/>
      <selection pane="bottomLeft" activeCell="C2" sqref="C2"/>
      <selection pane="bottomRight" activeCell="A5" sqref="A5"/>
    </sheetView>
  </sheetViews>
  <sheetFormatPr defaultColWidth="9.140625" defaultRowHeight="15" x14ac:dyDescent="0.25"/>
  <cols>
    <col min="1" max="1" width="26.7109375" style="107" bestFit="1" customWidth="1"/>
    <col min="2" max="3" width="17.42578125" style="107" bestFit="1" customWidth="1"/>
    <col min="4" max="5" width="16.140625" style="107" customWidth="1"/>
    <col min="6" max="6" width="16" style="107" customWidth="1"/>
    <col min="7" max="7" width="21.28515625" style="107" customWidth="1"/>
    <col min="8" max="8" width="22.140625" style="107" customWidth="1"/>
    <col min="9" max="9" width="14.7109375" style="107" customWidth="1"/>
    <col min="10" max="10" width="16.140625" style="107" bestFit="1" customWidth="1"/>
    <col min="11" max="16384" width="9.140625" style="107"/>
  </cols>
  <sheetData>
    <row r="1" spans="1:10" ht="147" customHeight="1" x14ac:dyDescent="0.25">
      <c r="A1" s="169"/>
      <c r="B1" s="169"/>
      <c r="C1" s="169"/>
      <c r="D1" s="169"/>
      <c r="E1" s="169"/>
      <c r="F1" s="169"/>
      <c r="G1" s="169"/>
      <c r="H1" s="169"/>
      <c r="I1" s="169"/>
    </row>
    <row r="2" spans="1:10" ht="15" customHeight="1" x14ac:dyDescent="0.25">
      <c r="A2" s="191" t="str">
        <f>IF(A5="","Compilare questo campo","")</f>
        <v>Compilare questo campo</v>
      </c>
      <c r="B2" s="191" t="str">
        <f>IF(OR(A2="Compilare questo campo",B5&lt;&gt;""),"","Compilare questo campo")</f>
        <v/>
      </c>
      <c r="C2" s="191" t="str">
        <f>IF(OR(A2="Compilare questo campo",B2="Compilare questo campo",C5&lt;&gt;""),"","Compilare questo campo")</f>
        <v/>
      </c>
      <c r="D2" s="191" t="str">
        <f>IF(OR(A2="Compilare questo campo",B2="Compilare questo campo",C2="Compilare questo campo",D5&lt;&gt;""),"","Compilare questo campo")</f>
        <v/>
      </c>
      <c r="E2" s="191" t="str">
        <f>IF(OR(A2="Compilare questo campo",B2="Compilare questo campo",C2="Compilare questo campo",D2="Compilare questo campo",E5&lt;&gt;""),"","Compilare questo campo")</f>
        <v/>
      </c>
      <c r="F2" s="191" t="str">
        <f>IF(OR(A2="Compilare questo campo",B2="Compilare questo campo",C2="Compilare questo campo",D2="Compilare questo campo",E2="Compilare questo campo",F5&lt;&gt;""),"","Compilare questo campo")</f>
        <v/>
      </c>
      <c r="G2" s="191" t="str">
        <f>IF(OR(A2="Compilare questo campo",B2="Compilare questo campo",C2="Compilare questo campo",D2="Compilare questo campo",E2="Compilare questo campo",F2="Compilare questo campo",G5&lt;&gt;""),"","Compilare questo campo")</f>
        <v/>
      </c>
      <c r="H2" s="191" t="str">
        <f>IF(OR(A2="Compilare questo campo",B2="Compilare questo campo",C2="Compilare questo campo",D2="Compilare questo campo",E2="Compilare questo campo",F2="Compilare questo campo",G2="Compilare questo campo",H5&lt;&gt;""),"","Compilare questo campo")</f>
        <v/>
      </c>
      <c r="I2" s="85"/>
      <c r="J2" s="84"/>
    </row>
    <row r="3" spans="1:10" ht="15.75" thickBot="1" x14ac:dyDescent="0.3">
      <c r="A3" s="191"/>
      <c r="B3" s="191"/>
      <c r="C3" s="191"/>
      <c r="D3" s="191"/>
      <c r="E3" s="191"/>
      <c r="F3" s="191"/>
      <c r="G3" s="191"/>
      <c r="H3" s="191"/>
      <c r="I3" s="86"/>
      <c r="J3" s="85"/>
    </row>
    <row r="4" spans="1:10" s="87" customFormat="1" ht="44.45" customHeight="1" thickBot="1" x14ac:dyDescent="0.3">
      <c r="A4" s="52" t="s">
        <v>466</v>
      </c>
      <c r="B4" s="52" t="s">
        <v>305</v>
      </c>
      <c r="C4" s="52" t="s">
        <v>455</v>
      </c>
      <c r="D4" s="52" t="s">
        <v>469</v>
      </c>
      <c r="E4" s="52" t="s">
        <v>470</v>
      </c>
      <c r="F4" s="52" t="s">
        <v>521</v>
      </c>
      <c r="G4" s="52" t="s">
        <v>450</v>
      </c>
      <c r="H4" s="52" t="s">
        <v>449</v>
      </c>
      <c r="I4" s="52" t="s">
        <v>519</v>
      </c>
    </row>
    <row r="5" spans="1:10" ht="26.25" customHeight="1" x14ac:dyDescent="0.25">
      <c r="A5" s="94"/>
      <c r="B5" s="94"/>
      <c r="C5" s="96"/>
      <c r="D5" s="94"/>
      <c r="E5" s="94"/>
      <c r="F5" s="94"/>
      <c r="G5" s="94"/>
      <c r="H5" s="94"/>
      <c r="I5" s="115" t="str">
        <f>IF(AND($A$5&lt;&gt;"",$B$5&lt;&gt;"",$C$5&lt;&gt;"",$D$5&lt;&gt;"",$E$5&lt;&gt;"",$F$5&lt;&gt;"",$G$5&lt;&gt;"",$H$5&lt;&gt;""),ROUND((Nomi!$D$25*'Cima 1'!$D$5+Nomi!$D$25+Nomi!$C$17+Nomi!$H$23+Nomi!$I$23)*'Riassunto Ordine'!$G$5,0),"-")</f>
        <v>-</v>
      </c>
      <c r="J5" s="108"/>
    </row>
    <row r="6" spans="1:10" ht="15.75" thickBot="1" x14ac:dyDescent="0.3">
      <c r="A6" s="109"/>
      <c r="B6" s="89"/>
      <c r="C6" s="89"/>
      <c r="D6" s="89"/>
      <c r="E6" s="89"/>
      <c r="F6" s="89"/>
      <c r="G6" s="89"/>
      <c r="H6" s="89"/>
      <c r="I6" s="89"/>
    </row>
    <row r="7" spans="1:10" ht="26.25" customHeight="1" thickBot="1" x14ac:dyDescent="0.3">
      <c r="A7" s="90" t="s">
        <v>356</v>
      </c>
      <c r="B7" s="91"/>
      <c r="C7" s="133"/>
      <c r="D7" s="133"/>
    </row>
    <row r="8" spans="1:10" s="130" customFormat="1" ht="26.25" customHeight="1" thickBot="1" x14ac:dyDescent="0.3">
      <c r="A8" s="90" t="s">
        <v>524</v>
      </c>
      <c r="B8" s="83" t="str">
        <f>IF(C5&lt;&gt;"",Nomi!B25,"")</f>
        <v/>
      </c>
      <c r="C8" s="90" t="s">
        <v>534</v>
      </c>
      <c r="D8" s="83" t="str">
        <f>IF(I5&lt;&gt;"-",Nomi!J25,"")</f>
        <v/>
      </c>
      <c r="E8" s="132"/>
    </row>
    <row r="9" spans="1:10" x14ac:dyDescent="0.25">
      <c r="A9" s="89"/>
      <c r="B9" s="89"/>
      <c r="C9" s="89"/>
      <c r="D9" s="89"/>
    </row>
    <row r="10" spans="1:10" ht="15.75" thickBot="1" x14ac:dyDescent="0.3">
      <c r="A10" s="92" t="s">
        <v>341</v>
      </c>
      <c r="B10" s="110"/>
      <c r="C10" s="110"/>
      <c r="D10" s="110"/>
      <c r="E10" s="110"/>
      <c r="F10" s="110"/>
      <c r="G10" s="110"/>
      <c r="H10" s="110"/>
      <c r="I10" s="110"/>
    </row>
    <row r="11" spans="1:10" x14ac:dyDescent="0.25">
      <c r="A11" s="182"/>
      <c r="B11" s="183"/>
      <c r="C11" s="183"/>
      <c r="D11" s="183"/>
      <c r="E11" s="183"/>
      <c r="F11" s="183"/>
      <c r="G11" s="183"/>
      <c r="H11" s="183"/>
      <c r="I11" s="184"/>
      <c r="J11" s="108"/>
    </row>
    <row r="12" spans="1:10" x14ac:dyDescent="0.25">
      <c r="A12" s="185"/>
      <c r="B12" s="186"/>
      <c r="C12" s="186"/>
      <c r="D12" s="186"/>
      <c r="E12" s="186"/>
      <c r="F12" s="186"/>
      <c r="G12" s="186"/>
      <c r="H12" s="186"/>
      <c r="I12" s="187"/>
      <c r="J12" s="108"/>
    </row>
    <row r="13" spans="1:10" ht="15.75" thickBot="1" x14ac:dyDescent="0.3">
      <c r="A13" s="188"/>
      <c r="B13" s="189"/>
      <c r="C13" s="189"/>
      <c r="D13" s="189"/>
      <c r="E13" s="189"/>
      <c r="F13" s="189"/>
      <c r="G13" s="189"/>
      <c r="H13" s="189"/>
      <c r="I13" s="190"/>
      <c r="J13" s="108"/>
    </row>
    <row r="14" spans="1:10" x14ac:dyDescent="0.25">
      <c r="A14" s="89"/>
      <c r="B14" s="89"/>
      <c r="C14" s="89"/>
      <c r="D14" s="89"/>
      <c r="E14" s="89"/>
      <c r="F14" s="89"/>
      <c r="G14" s="89"/>
      <c r="H14" s="89"/>
      <c r="I14" s="89"/>
    </row>
  </sheetData>
  <sheetProtection algorithmName="SHA-512" hashValue="vXliIpkkABw/pNKnNbsp3CIUdROrHGaXbBrtHHEvM3qDb7Du8xrc3ABxVS61n7VEyiqHE/yy1Siqpi7Pd/0dTg==" saltValue="YzPnvoEA40ccmcahqH5rgA==" spinCount="100000" sheet="1" objects="1" scenarios="1"/>
  <mergeCells count="10">
    <mergeCell ref="A11:I13"/>
    <mergeCell ref="A1:I1"/>
    <mergeCell ref="A2:A3"/>
    <mergeCell ref="B2:B3"/>
    <mergeCell ref="C2:C3"/>
    <mergeCell ref="D2:D3"/>
    <mergeCell ref="E2:E3"/>
    <mergeCell ref="F2:F3"/>
    <mergeCell ref="G2:G3"/>
    <mergeCell ref="H2:H3"/>
  </mergeCells>
  <dataValidations count="4">
    <dataValidation type="list" allowBlank="1" showInputMessage="1" showErrorMessage="1" sqref="A5" xr:uid="{760EA693-8000-412D-AD96-252B5DC6D9CE}">
      <formula1>Modello</formula1>
    </dataValidation>
    <dataValidation type="list" allowBlank="1" showInputMessage="1" showErrorMessage="1" errorTitle="Valore non valido" error="Inserire Si o No" sqref="G5:H5" xr:uid="{D2B76AF8-6584-4C1A-A51A-029056EF96C5}">
      <formula1>"Si, No"</formula1>
    </dataValidation>
    <dataValidation type="list" allowBlank="1" showInputMessage="1" showErrorMessage="1" errorTitle="Valore non valido" error="Inserire un valore tra 5 e 50mm" sqref="F5" xr:uid="{DFA27D72-5D61-49EC-BD2C-A16DCE2EE9DD}">
      <formula1>Lunghezza_asola</formula1>
    </dataValidation>
    <dataValidation type="whole" allowBlank="1" showInputMessage="1" showErrorMessage="1" errorTitle="Errore di compilazione" error="Inserire un numero intero" promptTitle="Inserire un numero" sqref="B7" xr:uid="{47629309-F636-4800-B465-ADE4D1A05462}">
      <formula1>1</formula1>
      <formula2>100</formula2>
    </dataValidation>
  </dataValidations>
  <pageMargins left="0.7" right="0.7" top="0.75" bottom="0.75" header="0.3" footer="0.3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lore non valido" error="Utilizzare il menù a tendina" xr:uid="{8341CFE0-8FC0-4D1E-A11D-58C3C77972D8}">
          <x14:formula1>
            <xm:f>INDIRECT(Nomi!$B$23)</xm:f>
          </x14:formula1>
          <xm:sqref>E5</xm:sqref>
        </x14:dataValidation>
        <x14:dataValidation type="list" allowBlank="1" showInputMessage="1" showErrorMessage="1" errorTitle="Valore non valido" error="Utilizzare il menù a tendina" xr:uid="{78DE4513-86C6-407F-B4AE-CE686F906D85}">
          <x14:formula1>
            <xm:f>INDIRECT(Nomi!$C$22)</xm:f>
          </x14:formula1>
          <xm:sqref>C5</xm:sqref>
        </x14:dataValidation>
        <x14:dataValidation type="list" allowBlank="1" showInputMessage="1" showErrorMessage="1" errorTitle="Valore non valido" error="Utilizzare il menù a tendina" xr:uid="{28B3C5D4-BD39-481E-843F-6ACE69052732}">
          <x14:formula1>
            <xm:f>INDIRECT(Nomi!$B$22)</xm:f>
          </x14:formula1>
          <xm:sqref>B5</xm:sqref>
        </x14:dataValidation>
        <x14:dataValidation type="list" allowBlank="1" showInputMessage="1" showErrorMessage="1" errorTitle="Valore non valido" error="Utilizzare il menù a tendina" xr:uid="{E3A84148-71D4-4FDF-BD07-736D5BE7D0D5}">
          <x14:formula1>
            <xm:f>INDIRECT(Nomi!$E$22)</xm:f>
          </x14:formula1>
          <xm:sqref>D5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0A1F8-E80D-437A-9CC6-0C87706D5642}">
  <dimension ref="A1:J14"/>
  <sheetViews>
    <sheetView zoomScaleNormal="100" workbookViewId="0">
      <pane xSplit="14" ySplit="27" topLeftCell="O28" activePane="bottomRight" state="frozen"/>
      <selection activeCell="B18" sqref="B18"/>
      <selection pane="topRight" activeCell="B18" sqref="B18"/>
      <selection pane="bottomLeft" activeCell="B18" sqref="B18"/>
      <selection pane="bottomRight" activeCell="A5" sqref="A5"/>
    </sheetView>
  </sheetViews>
  <sheetFormatPr defaultColWidth="9.140625" defaultRowHeight="15" x14ac:dyDescent="0.25"/>
  <cols>
    <col min="1" max="1" width="26.7109375" style="107" bestFit="1" customWidth="1"/>
    <col min="2" max="3" width="17.42578125" style="107" bestFit="1" customWidth="1"/>
    <col min="4" max="5" width="16.140625" style="107" customWidth="1"/>
    <col min="6" max="6" width="16" style="107" customWidth="1"/>
    <col min="7" max="7" width="21.28515625" style="107" customWidth="1"/>
    <col min="8" max="8" width="22.140625" style="107" customWidth="1"/>
    <col min="9" max="9" width="14.7109375" style="107" customWidth="1"/>
    <col min="10" max="10" width="16.140625" style="107" bestFit="1" customWidth="1"/>
    <col min="11" max="16384" width="9.140625" style="107"/>
  </cols>
  <sheetData>
    <row r="1" spans="1:10" ht="147" customHeight="1" x14ac:dyDescent="0.25">
      <c r="A1" s="169"/>
      <c r="B1" s="169"/>
      <c r="C1" s="169"/>
      <c r="D1" s="169"/>
      <c r="E1" s="169"/>
      <c r="F1" s="169"/>
      <c r="G1" s="169"/>
      <c r="H1" s="169"/>
      <c r="I1" s="169"/>
    </row>
    <row r="2" spans="1:10" ht="15" customHeight="1" x14ac:dyDescent="0.25">
      <c r="A2" s="191" t="str">
        <f>IF(A5="","Compilare questo campo","")</f>
        <v>Compilare questo campo</v>
      </c>
      <c r="B2" s="191" t="str">
        <f>IF(OR(A2="Compilare questo campo",B5&lt;&gt;""),"","Compilare questo campo")</f>
        <v/>
      </c>
      <c r="C2" s="191" t="str">
        <f>IF(OR(A2="Compilare questo campo",B2="Compilare questo campo",C5&lt;&gt;""),"","Compilare questo campo")</f>
        <v/>
      </c>
      <c r="D2" s="191" t="str">
        <f>IF(OR(A2="Compilare questo campo",B2="Compilare questo campo",C2="Compilare questo campo",D5&lt;&gt;""),"","Compilare questo campo")</f>
        <v/>
      </c>
      <c r="E2" s="191" t="str">
        <f>IF(OR(A2="Compilare questo campo",B2="Compilare questo campo",C2="Compilare questo campo",D2="Compilare questo campo",E5&lt;&gt;""),"","Compilare questo campo")</f>
        <v/>
      </c>
      <c r="F2" s="191" t="str">
        <f>IF(OR(A2="Compilare questo campo",B2="Compilare questo campo",C2="Compilare questo campo",D2="Compilare questo campo",E2="Compilare questo campo",F5&lt;&gt;""),"","Compilare questo campo")</f>
        <v/>
      </c>
      <c r="G2" s="191" t="str">
        <f>IF(OR(A2="Compilare questo campo",B2="Compilare questo campo",C2="Compilare questo campo",D2="Compilare questo campo",E2="Compilare questo campo",F2="Compilare questo campo",G5&lt;&gt;""),"","Compilare questo campo")</f>
        <v/>
      </c>
      <c r="H2" s="191" t="str">
        <f>IF(OR(A2="Compilare questo campo",B2="Compilare questo campo",C2="Compilare questo campo",D2="Compilare questo campo",E2="Compilare questo campo",F2="Compilare questo campo",G2="Compilare questo campo",H5&lt;&gt;""),"","Compilare questo campo")</f>
        <v/>
      </c>
      <c r="I2" s="85"/>
      <c r="J2" s="84"/>
    </row>
    <row r="3" spans="1:10" ht="15.75" thickBot="1" x14ac:dyDescent="0.3">
      <c r="A3" s="191"/>
      <c r="B3" s="191"/>
      <c r="C3" s="191"/>
      <c r="D3" s="191"/>
      <c r="E3" s="191"/>
      <c r="F3" s="191"/>
      <c r="G3" s="191"/>
      <c r="H3" s="191"/>
      <c r="I3" s="86"/>
      <c r="J3" s="85"/>
    </row>
    <row r="4" spans="1:10" s="87" customFormat="1" ht="44.45" customHeight="1" thickBot="1" x14ac:dyDescent="0.3">
      <c r="A4" s="52" t="s">
        <v>466</v>
      </c>
      <c r="B4" s="52" t="s">
        <v>305</v>
      </c>
      <c r="C4" s="52" t="s">
        <v>455</v>
      </c>
      <c r="D4" s="52" t="s">
        <v>469</v>
      </c>
      <c r="E4" s="52" t="s">
        <v>470</v>
      </c>
      <c r="F4" s="52" t="s">
        <v>521</v>
      </c>
      <c r="G4" s="52" t="s">
        <v>450</v>
      </c>
      <c r="H4" s="52" t="s">
        <v>449</v>
      </c>
      <c r="I4" s="52" t="s">
        <v>519</v>
      </c>
    </row>
    <row r="5" spans="1:10" ht="26.25" customHeight="1" x14ac:dyDescent="0.25">
      <c r="A5" s="94"/>
      <c r="B5" s="94"/>
      <c r="C5" s="96"/>
      <c r="D5" s="94"/>
      <c r="E5" s="94"/>
      <c r="F5" s="94"/>
      <c r="G5" s="94"/>
      <c r="H5" s="94"/>
      <c r="I5" s="115" t="str">
        <f>IF(AND($A$5&lt;&gt;"",$B$5&lt;&gt;"",$C$5&lt;&gt;"",$D$5&lt;&gt;"",$E$5&lt;&gt;"",$F$5&lt;&gt;"",$G$5&lt;&gt;"",$H$5&lt;&gt;""),ROUND((Nomi!$D$32*'Cima 2'!$D$5+Nomi!$D$32+Nomi!$C$17+Nomi!$H$30+Nomi!$I$30)*'Riassunto Ordine'!$G$6,0),"-")</f>
        <v>-</v>
      </c>
      <c r="J5" s="108"/>
    </row>
    <row r="6" spans="1:10" ht="15.75" thickBot="1" x14ac:dyDescent="0.3">
      <c r="A6" s="109"/>
      <c r="B6" s="89"/>
      <c r="C6" s="89"/>
      <c r="D6" s="89"/>
      <c r="E6" s="89"/>
      <c r="F6" s="89"/>
      <c r="G6" s="89"/>
      <c r="H6" s="89"/>
      <c r="I6" s="89"/>
    </row>
    <row r="7" spans="1:10" ht="26.25" customHeight="1" thickBot="1" x14ac:dyDescent="0.3">
      <c r="A7" s="90" t="s">
        <v>356</v>
      </c>
      <c r="B7" s="91"/>
    </row>
    <row r="8" spans="1:10" s="130" customFormat="1" ht="26.25" customHeight="1" thickBot="1" x14ac:dyDescent="0.3">
      <c r="A8" s="90" t="s">
        <v>524</v>
      </c>
      <c r="B8" s="83" t="str">
        <f>IF(C5&lt;&gt;"",Nomi!B32,"")</f>
        <v/>
      </c>
      <c r="C8" s="90" t="s">
        <v>534</v>
      </c>
      <c r="D8" s="83" t="str">
        <f>IF(I5&lt;&gt;"-",Nomi!J32,"")</f>
        <v/>
      </c>
    </row>
    <row r="9" spans="1:10" x14ac:dyDescent="0.25">
      <c r="A9" s="89"/>
      <c r="B9" s="89"/>
    </row>
    <row r="10" spans="1:10" ht="15.75" thickBot="1" x14ac:dyDescent="0.3">
      <c r="A10" s="92" t="s">
        <v>341</v>
      </c>
      <c r="B10" s="110"/>
      <c r="C10" s="110"/>
      <c r="D10" s="110"/>
      <c r="E10" s="110"/>
      <c r="F10" s="110"/>
      <c r="G10" s="110"/>
      <c r="H10" s="110"/>
      <c r="I10" s="110"/>
    </row>
    <row r="11" spans="1:10" x14ac:dyDescent="0.25">
      <c r="A11" s="182"/>
      <c r="B11" s="183"/>
      <c r="C11" s="183"/>
      <c r="D11" s="183"/>
      <c r="E11" s="183"/>
      <c r="F11" s="183"/>
      <c r="G11" s="183"/>
      <c r="H11" s="183"/>
      <c r="I11" s="184"/>
      <c r="J11" s="108"/>
    </row>
    <row r="12" spans="1:10" x14ac:dyDescent="0.25">
      <c r="A12" s="185"/>
      <c r="B12" s="186"/>
      <c r="C12" s="186"/>
      <c r="D12" s="186"/>
      <c r="E12" s="186"/>
      <c r="F12" s="186"/>
      <c r="G12" s="186"/>
      <c r="H12" s="186"/>
      <c r="I12" s="187"/>
      <c r="J12" s="108"/>
    </row>
    <row r="13" spans="1:10" ht="15.75" thickBot="1" x14ac:dyDescent="0.3">
      <c r="A13" s="188"/>
      <c r="B13" s="189"/>
      <c r="C13" s="189"/>
      <c r="D13" s="189"/>
      <c r="E13" s="189"/>
      <c r="F13" s="189"/>
      <c r="G13" s="189"/>
      <c r="H13" s="189"/>
      <c r="I13" s="190"/>
      <c r="J13" s="108"/>
    </row>
    <row r="14" spans="1:10" x14ac:dyDescent="0.25">
      <c r="A14" s="89"/>
      <c r="B14" s="89"/>
      <c r="C14" s="89"/>
      <c r="D14" s="89"/>
      <c r="E14" s="89"/>
      <c r="F14" s="89"/>
      <c r="G14" s="89"/>
      <c r="H14" s="89"/>
      <c r="I14" s="89"/>
    </row>
  </sheetData>
  <sheetProtection algorithmName="SHA-512" hashValue="wioSQeJhOcTJaNEzp6SXKZRZfabcbRbdktllrigGHVwPr5G9zgW54TNVveApV7bsqW7/IVcmqpYohGcTavDEWw==" saltValue="q7Mei+txlmgVXmVEyVKWfg==" spinCount="100000" sheet="1" objects="1" scenarios="1"/>
  <mergeCells count="10">
    <mergeCell ref="A11:I13"/>
    <mergeCell ref="A1:I1"/>
    <mergeCell ref="A2:A3"/>
    <mergeCell ref="B2:B3"/>
    <mergeCell ref="C2:C3"/>
    <mergeCell ref="D2:D3"/>
    <mergeCell ref="E2:E3"/>
    <mergeCell ref="F2:F3"/>
    <mergeCell ref="G2:G3"/>
    <mergeCell ref="H2:H3"/>
  </mergeCells>
  <dataValidations count="4">
    <dataValidation type="list" allowBlank="1" showInputMessage="1" showErrorMessage="1" sqref="A5" xr:uid="{3A40B0F1-871F-4EDE-B8AC-F2EC0AE4CB38}">
      <formula1>Modello</formula1>
    </dataValidation>
    <dataValidation type="list" allowBlank="1" showInputMessage="1" showErrorMessage="1" errorTitle="Valore non valido" error="Inserire Si o No" sqref="G5:H5" xr:uid="{A786B4B9-841B-43A3-A07A-8CD15F5ABAF5}">
      <formula1>"Si, No"</formula1>
    </dataValidation>
    <dataValidation type="list" allowBlank="1" showInputMessage="1" showErrorMessage="1" errorTitle="Valore non valido" error="Inserire un valore tra 5 e 50mm" sqref="F5" xr:uid="{9F0C95D5-DE4E-4437-BD48-84E8FB33CA18}">
      <formula1>Lunghezza_asola</formula1>
    </dataValidation>
    <dataValidation type="whole" allowBlank="1" showInputMessage="1" showErrorMessage="1" errorTitle="Errore di compilazione" error="Inserire un numero intero" promptTitle="Inserire un numero" sqref="B7" xr:uid="{35D83FB1-3081-4AB6-B6BF-8F17C90573BE}">
      <formula1>1</formula1>
      <formula2>100</formula2>
    </dataValidation>
  </dataValidations>
  <pageMargins left="0.7" right="0.7" top="0.75" bottom="0.75" header="0.3" footer="0.3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lore non valido" error="Utilizzare il menù a tendina" xr:uid="{1984F333-0A11-4978-9C42-9BECD72EAC15}">
          <x14:formula1>
            <xm:f>INDIRECT(Nomi!$E$22)</xm:f>
          </x14:formula1>
          <xm:sqref>D5</xm:sqref>
        </x14:dataValidation>
        <x14:dataValidation type="list" allowBlank="1" showInputMessage="1" showErrorMessage="1" errorTitle="Valore non valido" error="Utilizzare il menù a tendina" xr:uid="{616D83F2-6B0B-402C-A597-40D7D32BEB16}">
          <x14:formula1>
            <xm:f>INDIRECT(Nomi!$B$22)</xm:f>
          </x14:formula1>
          <xm:sqref>B5</xm:sqref>
        </x14:dataValidation>
        <x14:dataValidation type="list" allowBlank="1" showInputMessage="1" showErrorMessage="1" errorTitle="Valore non valido" error="Utilizzare il menù a tendina" xr:uid="{BA7DDB20-0DC8-4F8E-A768-0190438A9850}">
          <x14:formula1>
            <xm:f>INDIRECT(Nomi!$C$22)</xm:f>
          </x14:formula1>
          <xm:sqref>C5</xm:sqref>
        </x14:dataValidation>
        <x14:dataValidation type="list" allowBlank="1" showInputMessage="1" showErrorMessage="1" errorTitle="Valore non valido" error="Utilizzare il menù a tendina" xr:uid="{1D67E235-24B9-4FAB-A732-B333A6FE914B}">
          <x14:formula1>
            <xm:f>INDIRECT(Nomi!$B$23)</xm:f>
          </x14:formula1>
          <xm:sqref>E5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62061-725F-495B-8ED7-D1FECE36E121}">
  <dimension ref="A1:J14"/>
  <sheetViews>
    <sheetView zoomScaleNormal="100" workbookViewId="0">
      <pane xSplit="14" ySplit="27" topLeftCell="O32" activePane="bottomRight" state="frozen"/>
      <selection activeCell="B18" sqref="B18"/>
      <selection pane="topRight" activeCell="B18" sqref="B18"/>
      <selection pane="bottomLeft" activeCell="B18" sqref="B18"/>
      <selection pane="bottomRight" activeCell="A5" sqref="A5"/>
    </sheetView>
  </sheetViews>
  <sheetFormatPr defaultColWidth="9.140625" defaultRowHeight="15" x14ac:dyDescent="0.25"/>
  <cols>
    <col min="1" max="1" width="26.7109375" style="107" bestFit="1" customWidth="1"/>
    <col min="2" max="3" width="17.42578125" style="107" bestFit="1" customWidth="1"/>
    <col min="4" max="5" width="16.140625" style="107" customWidth="1"/>
    <col min="6" max="6" width="16" style="107" customWidth="1"/>
    <col min="7" max="7" width="21.28515625" style="107" customWidth="1"/>
    <col min="8" max="8" width="22.140625" style="107" customWidth="1"/>
    <col min="9" max="9" width="14.7109375" style="107" customWidth="1"/>
    <col min="10" max="10" width="16.140625" style="107" bestFit="1" customWidth="1"/>
    <col min="11" max="16384" width="9.140625" style="107"/>
  </cols>
  <sheetData>
    <row r="1" spans="1:10" ht="147" customHeight="1" x14ac:dyDescent="0.25">
      <c r="A1" s="169"/>
      <c r="B1" s="169"/>
      <c r="C1" s="169"/>
      <c r="D1" s="169"/>
      <c r="E1" s="169"/>
      <c r="F1" s="169"/>
      <c r="G1" s="169"/>
      <c r="H1" s="169"/>
      <c r="I1" s="169"/>
    </row>
    <row r="2" spans="1:10" ht="15" customHeight="1" x14ac:dyDescent="0.25">
      <c r="A2" s="191" t="str">
        <f>IF(A5="","Compilare questo campo","")</f>
        <v>Compilare questo campo</v>
      </c>
      <c r="B2" s="191" t="str">
        <f>IF(OR(A2="Compilare questo campo",B5&lt;&gt;""),"","Compilare questo campo")</f>
        <v/>
      </c>
      <c r="C2" s="191" t="str">
        <f>IF(OR(A2="Compilare questo campo",B2="Compilare questo campo",C5&lt;&gt;""),"","Compilare questo campo")</f>
        <v/>
      </c>
      <c r="D2" s="191" t="str">
        <f>IF(OR(A2="Compilare questo campo",B2="Compilare questo campo",C2="Compilare questo campo",D5&lt;&gt;""),"","Compilare questo campo")</f>
        <v/>
      </c>
      <c r="E2" s="191" t="str">
        <f>IF(OR(A2="Compilare questo campo",B2="Compilare questo campo",C2="Compilare questo campo",D2="Compilare questo campo",E5&lt;&gt;""),"","Compilare questo campo")</f>
        <v/>
      </c>
      <c r="F2" s="191" t="str">
        <f>IF(OR(A2="Compilare questo campo",B2="Compilare questo campo",C2="Compilare questo campo",D2="Compilare questo campo",E2="Compilare questo campo",F5&lt;&gt;""),"","Compilare questo campo")</f>
        <v/>
      </c>
      <c r="G2" s="191" t="str">
        <f>IF(OR(A2="Compilare questo campo",B2="Compilare questo campo",C2="Compilare questo campo",D2="Compilare questo campo",E2="Compilare questo campo",F2="Compilare questo campo",G5&lt;&gt;""),"","Compilare questo campo")</f>
        <v/>
      </c>
      <c r="H2" s="191" t="str">
        <f>IF(OR(A2="Compilare questo campo",B2="Compilare questo campo",C2="Compilare questo campo",D2="Compilare questo campo",E2="Compilare questo campo",F2="Compilare questo campo",G2="Compilare questo campo",H5&lt;&gt;""),"","Compilare questo campo")</f>
        <v/>
      </c>
      <c r="I2" s="85"/>
      <c r="J2" s="84"/>
    </row>
    <row r="3" spans="1:10" ht="15.75" thickBot="1" x14ac:dyDescent="0.3">
      <c r="A3" s="191"/>
      <c r="B3" s="191"/>
      <c r="C3" s="191"/>
      <c r="D3" s="191"/>
      <c r="E3" s="191"/>
      <c r="F3" s="191"/>
      <c r="G3" s="191"/>
      <c r="H3" s="191"/>
      <c r="I3" s="86"/>
      <c r="J3" s="85"/>
    </row>
    <row r="4" spans="1:10" s="87" customFormat="1" ht="44.45" customHeight="1" thickBot="1" x14ac:dyDescent="0.3">
      <c r="A4" s="52" t="s">
        <v>466</v>
      </c>
      <c r="B4" s="52" t="s">
        <v>305</v>
      </c>
      <c r="C4" s="52" t="s">
        <v>455</v>
      </c>
      <c r="D4" s="52" t="s">
        <v>469</v>
      </c>
      <c r="E4" s="52" t="s">
        <v>470</v>
      </c>
      <c r="F4" s="52" t="s">
        <v>521</v>
      </c>
      <c r="G4" s="52" t="s">
        <v>450</v>
      </c>
      <c r="H4" s="52" t="s">
        <v>449</v>
      </c>
      <c r="I4" s="52" t="s">
        <v>519</v>
      </c>
    </row>
    <row r="5" spans="1:10" ht="26.25" customHeight="1" x14ac:dyDescent="0.25">
      <c r="A5" s="94"/>
      <c r="B5" s="94"/>
      <c r="C5" s="96"/>
      <c r="D5" s="94"/>
      <c r="E5" s="94"/>
      <c r="F5" s="94"/>
      <c r="G5" s="94"/>
      <c r="H5" s="94"/>
      <c r="I5" s="115" t="str">
        <f>IF(AND($A$5&lt;&gt;"",$B$5&lt;&gt;"",$C$5&lt;&gt;"",$D$5&lt;&gt;"",$E$5&lt;&gt;"",$F$5&lt;&gt;"",$G$5&lt;&gt;"",$H$5&lt;&gt;""),ROUND((Nomi!$D$39*'Cima 3'!$D$5+Nomi!$D$39+Nomi!$C$17+Nomi!$H$37+Nomi!$I$37)*'Riassunto Ordine'!$G$7,0),"-")</f>
        <v>-</v>
      </c>
      <c r="J5" s="108"/>
    </row>
    <row r="6" spans="1:10" ht="15.75" thickBot="1" x14ac:dyDescent="0.3">
      <c r="A6" s="109"/>
      <c r="B6" s="89"/>
      <c r="C6" s="89"/>
      <c r="D6" s="89"/>
      <c r="E6" s="89"/>
      <c r="F6" s="89"/>
      <c r="G6" s="89"/>
      <c r="H6" s="89"/>
      <c r="I6" s="89"/>
    </row>
    <row r="7" spans="1:10" ht="26.25" customHeight="1" thickBot="1" x14ac:dyDescent="0.3">
      <c r="A7" s="90" t="s">
        <v>355</v>
      </c>
      <c r="B7" s="91"/>
    </row>
    <row r="8" spans="1:10" s="130" customFormat="1" ht="26.25" customHeight="1" thickBot="1" x14ac:dyDescent="0.3">
      <c r="A8" s="90" t="s">
        <v>524</v>
      </c>
      <c r="B8" s="83" t="str">
        <f>IF(C5&lt;&gt;"",Nomi!B39,"")</f>
        <v/>
      </c>
      <c r="C8" s="90" t="s">
        <v>534</v>
      </c>
      <c r="D8" s="83" t="str">
        <f>IF(I5&lt;&gt;"-",Nomi!J39,"")</f>
        <v/>
      </c>
    </row>
    <row r="9" spans="1:10" x14ac:dyDescent="0.25">
      <c r="A9" s="89"/>
      <c r="B9" s="89"/>
    </row>
    <row r="10" spans="1:10" ht="15.75" thickBot="1" x14ac:dyDescent="0.3">
      <c r="A10" s="92" t="s">
        <v>341</v>
      </c>
      <c r="B10" s="110"/>
      <c r="C10" s="110"/>
      <c r="D10" s="110"/>
      <c r="E10" s="110"/>
      <c r="F10" s="110"/>
      <c r="G10" s="110"/>
      <c r="H10" s="110"/>
      <c r="I10" s="110"/>
    </row>
    <row r="11" spans="1:10" x14ac:dyDescent="0.25">
      <c r="A11" s="182"/>
      <c r="B11" s="183"/>
      <c r="C11" s="183"/>
      <c r="D11" s="183"/>
      <c r="E11" s="183"/>
      <c r="F11" s="183"/>
      <c r="G11" s="183"/>
      <c r="H11" s="183"/>
      <c r="I11" s="184"/>
      <c r="J11" s="108"/>
    </row>
    <row r="12" spans="1:10" x14ac:dyDescent="0.25">
      <c r="A12" s="185"/>
      <c r="B12" s="186"/>
      <c r="C12" s="186"/>
      <c r="D12" s="186"/>
      <c r="E12" s="186"/>
      <c r="F12" s="186"/>
      <c r="G12" s="186"/>
      <c r="H12" s="186"/>
      <c r="I12" s="187"/>
      <c r="J12" s="108"/>
    </row>
    <row r="13" spans="1:10" ht="15.75" thickBot="1" x14ac:dyDescent="0.3">
      <c r="A13" s="188"/>
      <c r="B13" s="189"/>
      <c r="C13" s="189"/>
      <c r="D13" s="189"/>
      <c r="E13" s="189"/>
      <c r="F13" s="189"/>
      <c r="G13" s="189"/>
      <c r="H13" s="189"/>
      <c r="I13" s="190"/>
      <c r="J13" s="108"/>
    </row>
    <row r="14" spans="1:10" x14ac:dyDescent="0.25">
      <c r="A14" s="89"/>
      <c r="B14" s="89"/>
      <c r="C14" s="89"/>
      <c r="D14" s="89"/>
      <c r="E14" s="89"/>
      <c r="F14" s="89"/>
      <c r="G14" s="89"/>
      <c r="H14" s="89"/>
      <c r="I14" s="89"/>
    </row>
  </sheetData>
  <sheetProtection algorithmName="SHA-512" hashValue="JqSJmqpZYeQvxQikuzJs1zXk5Tnzl2L17tQUxii8OC+oG0SBd4MBK4vEY81GZ197pXqnuTM+1Up0NmAViI2+vA==" saltValue="mybXyhYNNDeUPlHbPxAiIA==" spinCount="100000" sheet="1" objects="1" scenarios="1"/>
  <mergeCells count="10">
    <mergeCell ref="A11:I13"/>
    <mergeCell ref="A1:I1"/>
    <mergeCell ref="A2:A3"/>
    <mergeCell ref="B2:B3"/>
    <mergeCell ref="C2:C3"/>
    <mergeCell ref="D2:D3"/>
    <mergeCell ref="E2:E3"/>
    <mergeCell ref="F2:F3"/>
    <mergeCell ref="G2:G3"/>
    <mergeCell ref="H2:H3"/>
  </mergeCells>
  <dataValidations count="4">
    <dataValidation type="list" allowBlank="1" showInputMessage="1" showErrorMessage="1" sqref="A5" xr:uid="{753AFD71-FBC3-4859-B034-2E46D2D8EBEF}">
      <formula1>Modello</formula1>
    </dataValidation>
    <dataValidation type="list" allowBlank="1" showInputMessage="1" showErrorMessage="1" errorTitle="Valore non valido" error="Inserire Si o No" sqref="G5:H5" xr:uid="{F21246C9-A244-4F42-99B8-F5EE8EAC2065}">
      <formula1>"Si, No"</formula1>
    </dataValidation>
    <dataValidation type="list" allowBlank="1" showInputMessage="1" showErrorMessage="1" errorTitle="Valore non valido" error="Inserire un valore tra 5 e 50mm" sqref="F5" xr:uid="{7639B997-A43A-41ED-AF52-19E7BD6AC71B}">
      <formula1>Lunghezza_asola</formula1>
    </dataValidation>
    <dataValidation type="whole" allowBlank="1" showInputMessage="1" showErrorMessage="1" errorTitle="Errore di compilazione" error="Inserire un numero intero" promptTitle="Inserire un numero" sqref="B7" xr:uid="{5C6EF696-DD0F-407C-917E-6BD78FC71B89}">
      <formula1>1</formula1>
      <formula2>100</formula2>
    </dataValidation>
  </dataValidations>
  <pageMargins left="0.7" right="0.7" top="0.75" bottom="0.75" header="0.3" footer="0.3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lore non valido" error="Utilizzare il menù a tendina" xr:uid="{56CD7547-7948-4E1D-A482-108EA83E131D}">
          <x14:formula1>
            <xm:f>INDIRECT(Nomi!$B$37)</xm:f>
          </x14:formula1>
          <xm:sqref>E5</xm:sqref>
        </x14:dataValidation>
        <x14:dataValidation type="list" allowBlank="1" showInputMessage="1" showErrorMessage="1" errorTitle="Valore non valido" error="Utilizzare il menù a tendina" xr:uid="{61991323-AD2B-415A-9D1C-C4F29D203BEE}">
          <x14:formula1>
            <xm:f>INDIRECT(Nomi!$C$36)</xm:f>
          </x14:formula1>
          <xm:sqref>C5</xm:sqref>
        </x14:dataValidation>
        <x14:dataValidation type="list" allowBlank="1" showInputMessage="1" showErrorMessage="1" errorTitle="Valore non valido" error="Utilizzare il menù a tendina" xr:uid="{BFD310C1-7E1A-4C30-89F7-2EA137A04040}">
          <x14:formula1>
            <xm:f>INDIRECT(Nomi!$B$36)</xm:f>
          </x14:formula1>
          <xm:sqref>B5</xm:sqref>
        </x14:dataValidation>
        <x14:dataValidation type="list" allowBlank="1" showInputMessage="1" showErrorMessage="1" errorTitle="Valore non valido" error="Utilizzare il menù a tendina" xr:uid="{214DD1CB-64B5-4B60-9E45-4C0728D91A90}">
          <x14:formula1>
            <xm:f>INDIRECT(Nomi!$E$36)</xm:f>
          </x14:formula1>
          <xm:sqref>D5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BF98F-2873-41E0-B7DA-13DEA7902010}">
  <dimension ref="A1:J14"/>
  <sheetViews>
    <sheetView zoomScaleNormal="100" workbookViewId="0">
      <pane xSplit="14" ySplit="27" topLeftCell="O28" activePane="bottomRight" state="frozen"/>
      <selection activeCell="B18" sqref="B18"/>
      <selection pane="topRight" activeCell="B18" sqref="B18"/>
      <selection pane="bottomLeft" activeCell="B18" sqref="B18"/>
      <selection pane="bottomRight" activeCell="A5" sqref="A5"/>
    </sheetView>
  </sheetViews>
  <sheetFormatPr defaultColWidth="9.140625" defaultRowHeight="15" x14ac:dyDescent="0.25"/>
  <cols>
    <col min="1" max="1" width="26.7109375" style="71" bestFit="1" customWidth="1"/>
    <col min="2" max="3" width="17.42578125" style="71" bestFit="1" customWidth="1"/>
    <col min="4" max="5" width="16.140625" style="71" customWidth="1"/>
    <col min="6" max="6" width="16" style="71" customWidth="1"/>
    <col min="7" max="7" width="21.28515625" style="71" customWidth="1"/>
    <col min="8" max="8" width="22.140625" style="71" customWidth="1"/>
    <col min="9" max="9" width="14.7109375" style="71" customWidth="1"/>
    <col min="10" max="10" width="16.140625" style="71" bestFit="1" customWidth="1"/>
    <col min="11" max="16384" width="9.140625" style="71"/>
  </cols>
  <sheetData>
    <row r="1" spans="1:10" ht="147" customHeight="1" x14ac:dyDescent="0.25">
      <c r="A1" s="169"/>
      <c r="B1" s="169"/>
      <c r="C1" s="169"/>
      <c r="D1" s="169"/>
      <c r="E1" s="169"/>
      <c r="F1" s="169"/>
      <c r="G1" s="169"/>
      <c r="H1" s="169"/>
      <c r="I1" s="169"/>
    </row>
    <row r="2" spans="1:10" ht="15" customHeight="1" x14ac:dyDescent="0.25">
      <c r="A2" s="191" t="str">
        <f>IF(A5="","Compilare questo campo","")</f>
        <v>Compilare questo campo</v>
      </c>
      <c r="B2" s="191" t="str">
        <f>IF(OR(A2="Compilare questo campo",B5&lt;&gt;""),"","Compilare questo campo")</f>
        <v/>
      </c>
      <c r="C2" s="191" t="str">
        <f>IF(OR(A2="Compilare questo campo",B2="Compilare questo campo",C5&lt;&gt;""),"","Compilare questo campo")</f>
        <v/>
      </c>
      <c r="D2" s="191" t="str">
        <f>IF(OR(A2="Compilare questo campo",B2="Compilare questo campo",C2="Compilare questo campo",D5&lt;&gt;""),"","Compilare questo campo")</f>
        <v/>
      </c>
      <c r="E2" s="191" t="str">
        <f>IF(OR(A2="Compilare questo campo",B2="Compilare questo campo",C2="Compilare questo campo",D2="Compilare questo campo",E5&lt;&gt;""),"","Compilare questo campo")</f>
        <v/>
      </c>
      <c r="F2" s="191" t="str">
        <f>IF(OR(A2="Compilare questo campo",B2="Compilare questo campo",C2="Compilare questo campo",D2="Compilare questo campo",E2="Compilare questo campo",F5&lt;&gt;""),"","Compilare questo campo")</f>
        <v/>
      </c>
      <c r="G2" s="191" t="str">
        <f>IF(OR(A2="Compilare questo campo",B2="Compilare questo campo",C2="Compilare questo campo",D2="Compilare questo campo",E2="Compilare questo campo",F2="Compilare questo campo",G5&lt;&gt;""),"","Compilare questo campo")</f>
        <v/>
      </c>
      <c r="H2" s="191" t="str">
        <f>IF(OR(A2="Compilare questo campo",B2="Compilare questo campo",C2="Compilare questo campo",D2="Compilare questo campo",E2="Compilare questo campo",F2="Compilare questo campo",G2="Compilare questo campo",H5&lt;&gt;""),"","Compilare questo campo")</f>
        <v/>
      </c>
      <c r="I2" s="85"/>
      <c r="J2" s="84"/>
    </row>
    <row r="3" spans="1:10" ht="15.75" thickBot="1" x14ac:dyDescent="0.3">
      <c r="A3" s="191"/>
      <c r="B3" s="191"/>
      <c r="C3" s="191"/>
      <c r="D3" s="191"/>
      <c r="E3" s="191"/>
      <c r="F3" s="191"/>
      <c r="G3" s="191"/>
      <c r="H3" s="191"/>
      <c r="I3" s="86"/>
      <c r="J3" s="85"/>
    </row>
    <row r="4" spans="1:10" s="87" customFormat="1" ht="44.45" customHeight="1" thickBot="1" x14ac:dyDescent="0.3">
      <c r="A4" s="52" t="s">
        <v>466</v>
      </c>
      <c r="B4" s="52" t="s">
        <v>305</v>
      </c>
      <c r="C4" s="52" t="s">
        <v>455</v>
      </c>
      <c r="D4" s="52" t="s">
        <v>469</v>
      </c>
      <c r="E4" s="52" t="s">
        <v>470</v>
      </c>
      <c r="F4" s="52" t="s">
        <v>521</v>
      </c>
      <c r="G4" s="52" t="s">
        <v>450</v>
      </c>
      <c r="H4" s="52" t="s">
        <v>449</v>
      </c>
      <c r="I4" s="52" t="s">
        <v>519</v>
      </c>
    </row>
    <row r="5" spans="1:10" ht="26.25" customHeight="1" x14ac:dyDescent="0.25">
      <c r="A5" s="94"/>
      <c r="B5" s="94"/>
      <c r="C5" s="96"/>
      <c r="D5" s="94"/>
      <c r="E5" s="94"/>
      <c r="F5" s="94"/>
      <c r="G5" s="94"/>
      <c r="H5" s="94"/>
      <c r="I5" s="115" t="str">
        <f>IF(AND($A$5&lt;&gt;"",$B$5&lt;&gt;"",$C$5&lt;&gt;"",$D$5&lt;&gt;"",$E$5&lt;&gt;"",$F$5&lt;&gt;"",$G$5&lt;&gt;"",$H$5&lt;&gt;""),ROUND((Nomi!$D$46*'Cima 4'!$D$5+Nomi!$D$46+Nomi!$C$17+Nomi!$H$44+Nomi!$I$44)*'Riassunto Ordine'!$G$8,0),"-")</f>
        <v>-</v>
      </c>
      <c r="J5" s="88"/>
    </row>
    <row r="6" spans="1:10" ht="15.75" thickBot="1" x14ac:dyDescent="0.3">
      <c r="A6" s="93"/>
      <c r="B6" s="89"/>
      <c r="C6" s="89"/>
      <c r="D6" s="89"/>
      <c r="E6" s="89"/>
      <c r="F6" s="89"/>
      <c r="G6" s="89"/>
      <c r="H6" s="89"/>
      <c r="I6" s="89"/>
    </row>
    <row r="7" spans="1:10" ht="26.25" customHeight="1" thickBot="1" x14ac:dyDescent="0.3">
      <c r="A7" s="90" t="s">
        <v>355</v>
      </c>
      <c r="B7" s="91"/>
    </row>
    <row r="8" spans="1:10" s="124" customFormat="1" ht="26.25" customHeight="1" thickBot="1" x14ac:dyDescent="0.3">
      <c r="A8" s="90" t="s">
        <v>524</v>
      </c>
      <c r="B8" s="83" t="str">
        <f>IF(C5&lt;&gt;"",Nomi!B46,"")</f>
        <v/>
      </c>
      <c r="C8" s="90" t="s">
        <v>534</v>
      </c>
      <c r="D8" s="83" t="str">
        <f>IF(I5&lt;&gt;"-",Nomi!J46,"")</f>
        <v/>
      </c>
    </row>
    <row r="9" spans="1:10" x14ac:dyDescent="0.25">
      <c r="A9" s="89"/>
      <c r="B9" s="89"/>
    </row>
    <row r="10" spans="1:10" ht="15.75" thickBot="1" x14ac:dyDescent="0.3">
      <c r="A10" s="92" t="s">
        <v>341</v>
      </c>
      <c r="B10" s="79"/>
      <c r="C10" s="79"/>
      <c r="D10" s="79"/>
      <c r="E10" s="79"/>
      <c r="F10" s="79"/>
      <c r="G10" s="79"/>
      <c r="H10" s="79"/>
      <c r="I10" s="79"/>
    </row>
    <row r="11" spans="1:10" x14ac:dyDescent="0.25">
      <c r="A11" s="182"/>
      <c r="B11" s="183"/>
      <c r="C11" s="183"/>
      <c r="D11" s="183"/>
      <c r="E11" s="183"/>
      <c r="F11" s="183"/>
      <c r="G11" s="183"/>
      <c r="H11" s="183"/>
      <c r="I11" s="184"/>
      <c r="J11" s="88"/>
    </row>
    <row r="12" spans="1:10" x14ac:dyDescent="0.25">
      <c r="A12" s="185"/>
      <c r="B12" s="186"/>
      <c r="C12" s="186"/>
      <c r="D12" s="186"/>
      <c r="E12" s="186"/>
      <c r="F12" s="186"/>
      <c r="G12" s="186"/>
      <c r="H12" s="186"/>
      <c r="I12" s="187"/>
      <c r="J12" s="88"/>
    </row>
    <row r="13" spans="1:10" ht="15.75" thickBot="1" x14ac:dyDescent="0.3">
      <c r="A13" s="188"/>
      <c r="B13" s="189"/>
      <c r="C13" s="189"/>
      <c r="D13" s="189"/>
      <c r="E13" s="189"/>
      <c r="F13" s="189"/>
      <c r="G13" s="189"/>
      <c r="H13" s="189"/>
      <c r="I13" s="190"/>
      <c r="J13" s="88"/>
    </row>
    <row r="14" spans="1:10" x14ac:dyDescent="0.25">
      <c r="A14" s="89"/>
      <c r="B14" s="89"/>
      <c r="C14" s="89"/>
      <c r="D14" s="89"/>
      <c r="E14" s="89"/>
      <c r="F14" s="89"/>
      <c r="G14" s="89"/>
      <c r="H14" s="89"/>
      <c r="I14" s="89"/>
    </row>
  </sheetData>
  <sheetProtection algorithmName="SHA-512" hashValue="5fV3wMJQDjBn7jC4mDiDXdwn+B9z6PVMZxpVH1fRiT5ZjOOcR2pGTjPe7jYusIHGVCIBLDn147/OaujBf6mbzg==" saltValue="tsoQjH7taSnETntc5eFWJw==" spinCount="100000" sheet="1" objects="1" scenarios="1"/>
  <mergeCells count="10">
    <mergeCell ref="A11:I13"/>
    <mergeCell ref="A1:I1"/>
    <mergeCell ref="A2:A3"/>
    <mergeCell ref="B2:B3"/>
    <mergeCell ref="D2:D3"/>
    <mergeCell ref="F2:F3"/>
    <mergeCell ref="G2:G3"/>
    <mergeCell ref="H2:H3"/>
    <mergeCell ref="C2:C3"/>
    <mergeCell ref="E2:E3"/>
  </mergeCells>
  <dataValidations count="4">
    <dataValidation type="whole" allowBlank="1" showInputMessage="1" showErrorMessage="1" errorTitle="Errore di compilazione" error="Inserire un numero intero" promptTitle="Inserire un numero" sqref="B7" xr:uid="{C1FF035F-B4A1-4469-B6F7-CA8C385EE1C6}">
      <formula1>1</formula1>
      <formula2>100</formula2>
    </dataValidation>
    <dataValidation type="list" allowBlank="1" showInputMessage="1" showErrorMessage="1" errorTitle="Valore non valido" error="Inserire un valore tra 5 e 50mm" sqref="F5" xr:uid="{FA73F7FB-F7E5-440D-B99A-5514448F61A9}">
      <formula1>Lunghezza_asola</formula1>
    </dataValidation>
    <dataValidation type="list" allowBlank="1" showInputMessage="1" showErrorMessage="1" errorTitle="Valore non valido" error="Inserire Si o No" sqref="G5:H5" xr:uid="{6945BA72-4EC9-4095-AD10-9827F3CCF689}">
      <formula1>"Si, No"</formula1>
    </dataValidation>
    <dataValidation type="list" allowBlank="1" showInputMessage="1" showErrorMessage="1" sqref="A5" xr:uid="{5EB21532-81FF-4E02-959B-826957AE1BA0}">
      <formula1>Modello</formula1>
    </dataValidation>
  </dataValidations>
  <pageMargins left="0.7" right="0.7" top="0.75" bottom="0.75" header="0.3" footer="0.3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lore non valido" error="Utilizzare il menù a tendina" xr:uid="{3B3672A4-1FFA-4C23-8ABC-D8C8D5A218BD}">
          <x14:formula1>
            <xm:f>INDIRECT(Nomi!$E$43)</xm:f>
          </x14:formula1>
          <xm:sqref>D5</xm:sqref>
        </x14:dataValidation>
        <x14:dataValidation type="list" allowBlank="1" showInputMessage="1" showErrorMessage="1" errorTitle="Valore non valido" error="Utilizzare il menù a tendina" xr:uid="{EE30FB95-7BA8-4F45-97A7-3963C8AC2D9C}">
          <x14:formula1>
            <xm:f>INDIRECT(Nomi!$B$43)</xm:f>
          </x14:formula1>
          <xm:sqref>B5</xm:sqref>
        </x14:dataValidation>
        <x14:dataValidation type="list" allowBlank="1" showInputMessage="1" showErrorMessage="1" errorTitle="Valore non valido" error="Utilizzare il menù a tendina" xr:uid="{6BB1EF43-DCD5-439D-A959-94E3AB49CAD1}">
          <x14:formula1>
            <xm:f>INDIRECT(Nomi!$C$43)</xm:f>
          </x14:formula1>
          <xm:sqref>C5</xm:sqref>
        </x14:dataValidation>
        <x14:dataValidation type="list" allowBlank="1" showInputMessage="1" showErrorMessage="1" errorTitle="Valore non valido" error="Utilizzare il menù a tendina" xr:uid="{F1511976-63CF-4374-B763-486AE491F19D}">
          <x14:formula1>
            <xm:f>INDIRECT(Nomi!$B$44)</xm:f>
          </x14:formula1>
          <xm:sqref>E5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A6531-A2E5-42A2-B3D9-CA444F448A85}">
  <dimension ref="A1:J14"/>
  <sheetViews>
    <sheetView zoomScaleNormal="100" workbookViewId="0">
      <pane xSplit="14" ySplit="27" topLeftCell="O28" activePane="bottomRight" state="frozen"/>
      <selection activeCell="B18" sqref="B18"/>
      <selection pane="topRight" activeCell="B18" sqref="B18"/>
      <selection pane="bottomLeft" activeCell="B18" sqref="B18"/>
      <selection pane="bottomRight" activeCell="A5" sqref="A5"/>
    </sheetView>
  </sheetViews>
  <sheetFormatPr defaultColWidth="9.140625" defaultRowHeight="15" x14ac:dyDescent="0.25"/>
  <cols>
    <col min="1" max="1" width="26.7109375" style="107" bestFit="1" customWidth="1"/>
    <col min="2" max="3" width="17.42578125" style="107" bestFit="1" customWidth="1"/>
    <col min="4" max="5" width="16.140625" style="107" customWidth="1"/>
    <col min="6" max="6" width="16" style="107" customWidth="1"/>
    <col min="7" max="7" width="21.28515625" style="107" customWidth="1"/>
    <col min="8" max="8" width="22.140625" style="107" customWidth="1"/>
    <col min="9" max="9" width="14.7109375" style="107" customWidth="1"/>
    <col min="10" max="10" width="16.140625" style="107" bestFit="1" customWidth="1"/>
    <col min="11" max="16384" width="9.140625" style="107"/>
  </cols>
  <sheetData>
    <row r="1" spans="1:10" ht="147" customHeight="1" x14ac:dyDescent="0.25">
      <c r="A1" s="169"/>
      <c r="B1" s="169"/>
      <c r="C1" s="169"/>
      <c r="D1" s="169"/>
      <c r="E1" s="169"/>
      <c r="F1" s="169"/>
      <c r="G1" s="169"/>
      <c r="H1" s="169"/>
      <c r="I1" s="169"/>
    </row>
    <row r="2" spans="1:10" ht="15" customHeight="1" x14ac:dyDescent="0.25">
      <c r="A2" s="191" t="str">
        <f>IF(A5="","Compilare questo campo","")</f>
        <v>Compilare questo campo</v>
      </c>
      <c r="B2" s="191" t="str">
        <f>IF(OR(A2="Compilare questo campo",B5&lt;&gt;""),"","Compilare questo campo")</f>
        <v/>
      </c>
      <c r="C2" s="191" t="str">
        <f>IF(OR(A2="Compilare questo campo",B2="Compilare questo campo",C5&lt;&gt;""),"","Compilare questo campo")</f>
        <v/>
      </c>
      <c r="D2" s="191" t="str">
        <f>IF(OR(A2="Compilare questo campo",B2="Compilare questo campo",C2="Compilare questo campo",D5&lt;&gt;""),"","Compilare questo campo")</f>
        <v/>
      </c>
      <c r="E2" s="191" t="str">
        <f>IF(OR(A2="Compilare questo campo",B2="Compilare questo campo",C2="Compilare questo campo",D2="Compilare questo campo",E5&lt;&gt;""),"","Compilare questo campo")</f>
        <v/>
      </c>
      <c r="F2" s="191" t="str">
        <f>IF(OR(A2="Compilare questo campo",B2="Compilare questo campo",C2="Compilare questo campo",D2="Compilare questo campo",E2="Compilare questo campo",F5&lt;&gt;""),"","Compilare questo campo")</f>
        <v/>
      </c>
      <c r="G2" s="191" t="str">
        <f>IF(OR(A2="Compilare questo campo",B2="Compilare questo campo",C2="Compilare questo campo",D2="Compilare questo campo",E2="Compilare questo campo",F2="Compilare questo campo",G5&lt;&gt;""),"","Compilare questo campo")</f>
        <v/>
      </c>
      <c r="H2" s="191" t="str">
        <f>IF(OR(A2="Compilare questo campo",B2="Compilare questo campo",C2="Compilare questo campo",D2="Compilare questo campo",E2="Compilare questo campo",F2="Compilare questo campo",G2="Compilare questo campo",H5&lt;&gt;""),"","Compilare questo campo")</f>
        <v/>
      </c>
      <c r="I2" s="85"/>
      <c r="J2" s="84"/>
    </row>
    <row r="3" spans="1:10" ht="15.75" thickBot="1" x14ac:dyDescent="0.3">
      <c r="A3" s="191"/>
      <c r="B3" s="191"/>
      <c r="C3" s="191"/>
      <c r="D3" s="191"/>
      <c r="E3" s="191"/>
      <c r="F3" s="191"/>
      <c r="G3" s="191"/>
      <c r="H3" s="191"/>
      <c r="I3" s="86"/>
      <c r="J3" s="85"/>
    </row>
    <row r="4" spans="1:10" s="87" customFormat="1" ht="44.45" customHeight="1" thickBot="1" x14ac:dyDescent="0.3">
      <c r="A4" s="52" t="s">
        <v>466</v>
      </c>
      <c r="B4" s="52" t="s">
        <v>305</v>
      </c>
      <c r="C4" s="52" t="s">
        <v>455</v>
      </c>
      <c r="D4" s="52" t="s">
        <v>469</v>
      </c>
      <c r="E4" s="52" t="s">
        <v>470</v>
      </c>
      <c r="F4" s="52" t="s">
        <v>521</v>
      </c>
      <c r="G4" s="52" t="s">
        <v>450</v>
      </c>
      <c r="H4" s="52" t="s">
        <v>449</v>
      </c>
      <c r="I4" s="52" t="s">
        <v>519</v>
      </c>
    </row>
    <row r="5" spans="1:10" ht="26.25" customHeight="1" x14ac:dyDescent="0.25">
      <c r="A5" s="94"/>
      <c r="B5" s="94"/>
      <c r="C5" s="96"/>
      <c r="D5" s="94"/>
      <c r="E5" s="94"/>
      <c r="F5" s="94"/>
      <c r="G5" s="94"/>
      <c r="H5" s="94"/>
      <c r="I5" s="115" t="str">
        <f>IF(AND($A$5&lt;&gt;"",$B$5&lt;&gt;"",$C$5&lt;&gt;"",$D$5&lt;&gt;"",$E$5&lt;&gt;"",$F$5&lt;&gt;"",$G$5&lt;&gt;"",$H$5&lt;&gt;""),ROUND((Nomi!$D$53*'Cima 5'!$D$5+Nomi!$D$53+Nomi!$C$17+Nomi!$H$51+Nomi!$I$51)*'Riassunto Ordine'!$G$9,0),"-")</f>
        <v>-</v>
      </c>
      <c r="J5" s="108"/>
    </row>
    <row r="6" spans="1:10" ht="15.75" thickBot="1" x14ac:dyDescent="0.3">
      <c r="A6" s="109"/>
      <c r="B6" s="89"/>
      <c r="C6" s="89"/>
      <c r="D6" s="89"/>
      <c r="E6" s="89"/>
      <c r="F6" s="89"/>
      <c r="G6" s="89"/>
      <c r="H6" s="89"/>
      <c r="I6" s="89"/>
    </row>
    <row r="7" spans="1:10" ht="26.25" customHeight="1" thickBot="1" x14ac:dyDescent="0.3">
      <c r="A7" s="90" t="s">
        <v>355</v>
      </c>
      <c r="B7" s="91"/>
    </row>
    <row r="8" spans="1:10" s="124" customFormat="1" ht="26.25" customHeight="1" thickBot="1" x14ac:dyDescent="0.3">
      <c r="A8" s="90" t="s">
        <v>524</v>
      </c>
      <c r="B8" s="83" t="str">
        <f>IF(C5&lt;&gt;"",Nomi!B53,"")</f>
        <v/>
      </c>
      <c r="C8" s="90" t="s">
        <v>534</v>
      </c>
      <c r="D8" s="83" t="str">
        <f>IF(I5&lt;&gt;"-",Nomi!J53,"")</f>
        <v/>
      </c>
    </row>
    <row r="9" spans="1:10" s="124" customFormat="1" x14ac:dyDescent="0.25">
      <c r="A9" s="125"/>
      <c r="B9" s="125"/>
      <c r="C9" s="126"/>
      <c r="D9" s="126"/>
      <c r="E9" s="126"/>
      <c r="F9" s="126"/>
      <c r="G9" s="126"/>
      <c r="H9" s="126"/>
      <c r="I9" s="126"/>
    </row>
    <row r="10" spans="1:10" ht="15.75" thickBot="1" x14ac:dyDescent="0.3">
      <c r="A10" s="92" t="s">
        <v>341</v>
      </c>
      <c r="B10" s="110"/>
      <c r="C10" s="110"/>
      <c r="D10" s="110"/>
      <c r="E10" s="110"/>
      <c r="F10" s="110"/>
      <c r="G10" s="110"/>
      <c r="H10" s="110"/>
      <c r="I10" s="110"/>
    </row>
    <row r="11" spans="1:10" x14ac:dyDescent="0.25">
      <c r="A11" s="182"/>
      <c r="B11" s="183"/>
      <c r="C11" s="183"/>
      <c r="D11" s="183"/>
      <c r="E11" s="183"/>
      <c r="F11" s="183"/>
      <c r="G11" s="183"/>
      <c r="H11" s="183"/>
      <c r="I11" s="184"/>
      <c r="J11" s="108"/>
    </row>
    <row r="12" spans="1:10" x14ac:dyDescent="0.25">
      <c r="A12" s="185"/>
      <c r="B12" s="186"/>
      <c r="C12" s="186"/>
      <c r="D12" s="186"/>
      <c r="E12" s="186"/>
      <c r="F12" s="186"/>
      <c r="G12" s="186"/>
      <c r="H12" s="186"/>
      <c r="I12" s="187"/>
      <c r="J12" s="108"/>
    </row>
    <row r="13" spans="1:10" ht="15.75" thickBot="1" x14ac:dyDescent="0.3">
      <c r="A13" s="188"/>
      <c r="B13" s="189"/>
      <c r="C13" s="189"/>
      <c r="D13" s="189"/>
      <c r="E13" s="189"/>
      <c r="F13" s="189"/>
      <c r="G13" s="189"/>
      <c r="H13" s="189"/>
      <c r="I13" s="190"/>
      <c r="J13" s="108"/>
    </row>
    <row r="14" spans="1:10" x14ac:dyDescent="0.25">
      <c r="A14" s="89"/>
      <c r="B14" s="89"/>
      <c r="C14" s="89"/>
      <c r="D14" s="89"/>
      <c r="E14" s="89"/>
      <c r="F14" s="89"/>
      <c r="G14" s="89"/>
      <c r="H14" s="89"/>
      <c r="I14" s="89"/>
    </row>
  </sheetData>
  <sheetProtection algorithmName="SHA-512" hashValue="d4Fk3PugbwyLFiiwfFHRgKxCocCH0isH8vAeS/vziuJ8zShQx6JWO0/ESEYAcCk9OdeZjUVNf9mmVEOKCwy91g==" saltValue="/r5MXqUYgWVq91/5B2JyYg==" spinCount="100000" sheet="1" objects="1" scenarios="1"/>
  <mergeCells count="10">
    <mergeCell ref="A11:I13"/>
    <mergeCell ref="A1:I1"/>
    <mergeCell ref="A2:A3"/>
    <mergeCell ref="B2:B3"/>
    <mergeCell ref="C2:C3"/>
    <mergeCell ref="D2:D3"/>
    <mergeCell ref="E2:E3"/>
    <mergeCell ref="F2:F3"/>
    <mergeCell ref="G2:G3"/>
    <mergeCell ref="H2:H3"/>
  </mergeCells>
  <dataValidations count="4">
    <dataValidation type="list" allowBlank="1" showInputMessage="1" showErrorMessage="1" sqref="A5" xr:uid="{7AF71C4B-31CC-41BA-9025-048CC71170E7}">
      <formula1>Modello</formula1>
    </dataValidation>
    <dataValidation type="list" allowBlank="1" showInputMessage="1" showErrorMessage="1" errorTitle="Valore non valido" error="Inserire Si o No" sqref="G5:H5" xr:uid="{D25206CD-2D16-4E83-9908-A8667080511D}">
      <formula1>"Si, No"</formula1>
    </dataValidation>
    <dataValidation type="list" allowBlank="1" showInputMessage="1" showErrorMessage="1" errorTitle="Valore non valido" error="Inserire un valore tra 5 e 50mm" sqref="F5" xr:uid="{6D45594D-2587-42F9-A01E-295256E4DB5C}">
      <formula1>Lunghezza_asola</formula1>
    </dataValidation>
    <dataValidation type="whole" allowBlank="1" showInputMessage="1" showErrorMessage="1" errorTitle="Errore di compilazione" error="Inserire un numero intero" promptTitle="Inserire un numero" sqref="B7" xr:uid="{74BAE264-514A-4DEC-B0C7-EA59739E0F20}">
      <formula1>1</formula1>
      <formula2>100</formula2>
    </dataValidation>
  </dataValidations>
  <pageMargins left="0.7" right="0.7" top="0.75" bottom="0.75" header="0.3" footer="0.3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lore non valido" error="Utilizzare il menù a tendina" xr:uid="{C065C827-4BA3-417B-8431-156D114BB121}">
          <x14:formula1>
            <xm:f>INDIRECT(Nomi!$B$51)</xm:f>
          </x14:formula1>
          <xm:sqref>E5</xm:sqref>
        </x14:dataValidation>
        <x14:dataValidation type="list" allowBlank="1" showInputMessage="1" showErrorMessage="1" errorTitle="Valore non valido" error="Utilizzare il menù a tendina" xr:uid="{4AC328CB-6B37-4387-8DAD-F8F2DC069560}">
          <x14:formula1>
            <xm:f>INDIRECT(Nomi!$C$50)</xm:f>
          </x14:formula1>
          <xm:sqref>C5</xm:sqref>
        </x14:dataValidation>
        <x14:dataValidation type="list" allowBlank="1" showInputMessage="1" showErrorMessage="1" errorTitle="Valore non valido" error="Utilizzare il menù a tendina" xr:uid="{5587ECCC-C4B5-4FE8-97C1-B9CB465BD062}">
          <x14:formula1>
            <xm:f>INDIRECT(Nomi!$B$50)</xm:f>
          </x14:formula1>
          <xm:sqref>B5</xm:sqref>
        </x14:dataValidation>
        <x14:dataValidation type="list" allowBlank="1" showInputMessage="1" showErrorMessage="1" errorTitle="Valore non valido" error="Utilizzare il menù a tendina" xr:uid="{9E2C3D3E-44CE-4EF4-8F11-FDFD69F0DDAF}">
          <x14:formula1>
            <xm:f>INDIRECT(Nomi!$E$50)</xm:f>
          </x14:formula1>
          <xm:sqref>D5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36</vt:i4>
      </vt:variant>
    </vt:vector>
  </HeadingPairs>
  <TitlesOfParts>
    <vt:vector size="44" baseType="lpstr">
      <vt:lpstr>Tabella</vt:lpstr>
      <vt:lpstr>Nomi</vt:lpstr>
      <vt:lpstr>Riassunto Ordine</vt:lpstr>
      <vt:lpstr>Cima 1</vt:lpstr>
      <vt:lpstr>Cima 2</vt:lpstr>
      <vt:lpstr>Cima 3</vt:lpstr>
      <vt:lpstr>Cima 4</vt:lpstr>
      <vt:lpstr>Cima 5</vt:lpstr>
      <vt:lpstr>D2Competition</vt:lpstr>
      <vt:lpstr>D2CompetitionBianco</vt:lpstr>
      <vt:lpstr>D2CompetitionBlu</vt:lpstr>
      <vt:lpstr>D2CompetitionImp</vt:lpstr>
      <vt:lpstr>D2CompetitionRosso</vt:lpstr>
      <vt:lpstr>D2Racing</vt:lpstr>
      <vt:lpstr>D2RacingBlu</vt:lpstr>
      <vt:lpstr>D2RacingGiallo</vt:lpstr>
      <vt:lpstr>D2RacingImp</vt:lpstr>
      <vt:lpstr>D2RacingRosso</vt:lpstr>
      <vt:lpstr>Doublebraid</vt:lpstr>
      <vt:lpstr>Doublebraid_marble</vt:lpstr>
      <vt:lpstr>Doublebraid_marbleBlu</vt:lpstr>
      <vt:lpstr>Doublebraid_marbleRosso</vt:lpstr>
      <vt:lpstr>Doublebraid_marbleVerde</vt:lpstr>
      <vt:lpstr>DoublebraidBianco</vt:lpstr>
      <vt:lpstr>DoublebraidBlu</vt:lpstr>
      <vt:lpstr>DoublebraidImp</vt:lpstr>
      <vt:lpstr>DoublebraidRosso</vt:lpstr>
      <vt:lpstr>DoublebraidVerde</vt:lpstr>
      <vt:lpstr>Excel</vt:lpstr>
      <vt:lpstr>ExcelD12</vt:lpstr>
      <vt:lpstr>ExcelD12Bianco</vt:lpstr>
      <vt:lpstr>ExcelD12Blu</vt:lpstr>
      <vt:lpstr>ExcelD12Imp</vt:lpstr>
      <vt:lpstr>ExcelD12Nero</vt:lpstr>
      <vt:lpstr>ExcelD12Rosso</vt:lpstr>
      <vt:lpstr>ExcelFusion</vt:lpstr>
      <vt:lpstr>ExcelFusionBlu</vt:lpstr>
      <vt:lpstr>ExcelFusionImp</vt:lpstr>
      <vt:lpstr>ExcelFusionNero</vt:lpstr>
      <vt:lpstr>ExcelFusionRosso</vt:lpstr>
      <vt:lpstr>Lunghezza</vt:lpstr>
      <vt:lpstr>Lunghezza_100</vt:lpstr>
      <vt:lpstr>Lunghezza_asola</vt:lpstr>
      <vt:lpstr>Modello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2020-03-05T11:24:27Z</dcterms:modified>
</cp:coreProperties>
</file>